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0" yWindow="90" windowWidth="20730" windowHeight="11760" activeTab="4"/>
  </bookViews>
  <sheets>
    <sheet name="teste c and n" sheetId="1" r:id="rId1"/>
    <sheet name="Author n." sheetId="2" r:id="rId2"/>
    <sheet name="K-S TEST" sheetId="3" r:id="rId3"/>
    <sheet name="Place and Language" sheetId="6" r:id="rId4"/>
    <sheet name="Growth SPSS" sheetId="7" r:id="rId5"/>
  </sheets>
  <calcPr calcId="145621"/>
</workbook>
</file>

<file path=xl/calcChain.xml><?xml version="1.0" encoding="utf-8"?>
<calcChain xmlns="http://schemas.openxmlformats.org/spreadsheetml/2006/main">
  <c r="B27" i="6" l="1"/>
  <c r="C26" i="6" s="1"/>
  <c r="C25" i="6"/>
  <c r="C23" i="6"/>
  <c r="C21" i="6"/>
  <c r="C19" i="6"/>
  <c r="C17" i="6"/>
  <c r="E13" i="6"/>
  <c r="B13" i="6"/>
  <c r="C11" i="6" s="1"/>
  <c r="J12" i="6"/>
  <c r="K11" i="6" s="1"/>
  <c r="F12" i="6"/>
  <c r="C12" i="6"/>
  <c r="F11" i="6"/>
  <c r="K10" i="6"/>
  <c r="F10" i="6"/>
  <c r="C10" i="6"/>
  <c r="F9" i="6"/>
  <c r="K8" i="6"/>
  <c r="F8" i="6"/>
  <c r="C8" i="6"/>
  <c r="F7" i="6"/>
  <c r="C7" i="6"/>
  <c r="K6" i="6"/>
  <c r="F6" i="6"/>
  <c r="C6" i="6"/>
  <c r="K5" i="6"/>
  <c r="F5" i="6"/>
  <c r="C5" i="6"/>
  <c r="K4" i="6"/>
  <c r="F4" i="6"/>
  <c r="C4" i="6"/>
  <c r="K3" i="6"/>
  <c r="F3" i="6"/>
  <c r="F13" i="6" s="1"/>
  <c r="C3" i="6"/>
  <c r="K7" i="6" l="1"/>
  <c r="K12" i="6" s="1"/>
  <c r="C9" i="6"/>
  <c r="C13" i="6" s="1"/>
  <c r="K9" i="6"/>
  <c r="C18" i="6"/>
  <c r="C27" i="6" s="1"/>
  <c r="C20" i="6"/>
  <c r="C22" i="6"/>
  <c r="C24" i="6"/>
  <c r="B17" i="3" l="1"/>
  <c r="E16" i="3"/>
  <c r="C16" i="3"/>
  <c r="E15" i="3"/>
  <c r="C15" i="3"/>
  <c r="E14" i="3"/>
  <c r="C14" i="3"/>
  <c r="L13" i="3"/>
  <c r="L14" i="3" s="1"/>
  <c r="L15" i="3" s="1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L6" i="3"/>
  <c r="E6" i="3"/>
  <c r="C6" i="3"/>
  <c r="E5" i="3"/>
  <c r="C5" i="3"/>
  <c r="E4" i="3"/>
  <c r="C4" i="3"/>
  <c r="E3" i="3"/>
  <c r="F4" i="3" s="1"/>
  <c r="C3" i="3"/>
  <c r="D6" i="3" s="1"/>
  <c r="F2" i="3"/>
  <c r="E2" i="3"/>
  <c r="F16" i="3" s="1"/>
  <c r="D2" i="3"/>
  <c r="G2" i="3" s="1"/>
  <c r="C2" i="3"/>
  <c r="D16" i="3" s="1"/>
  <c r="G16" i="3" s="1"/>
  <c r="D4" i="3" l="1"/>
  <c r="G4" i="3" s="1"/>
  <c r="F6" i="3"/>
  <c r="G6" i="3" s="1"/>
  <c r="D3" i="3"/>
  <c r="G3" i="3" s="1"/>
  <c r="F3" i="3"/>
  <c r="D5" i="3"/>
  <c r="G5" i="3" s="1"/>
  <c r="F5" i="3"/>
  <c r="D8" i="3"/>
  <c r="G8" i="3" s="1"/>
  <c r="F8" i="3"/>
  <c r="D10" i="3"/>
  <c r="G10" i="3" s="1"/>
  <c r="F10" i="3"/>
  <c r="D12" i="3"/>
  <c r="G12" i="3" s="1"/>
  <c r="F12" i="3"/>
  <c r="D7" i="3"/>
  <c r="G7" i="3" s="1"/>
  <c r="F7" i="3"/>
  <c r="D9" i="3"/>
  <c r="G9" i="3" s="1"/>
  <c r="F9" i="3"/>
  <c r="D11" i="3"/>
  <c r="G11" i="3" s="1"/>
  <c r="F11" i="3"/>
  <c r="D13" i="3"/>
  <c r="G13" i="3" s="1"/>
  <c r="F13" i="3"/>
  <c r="D14" i="3"/>
  <c r="G14" i="3" s="1"/>
  <c r="F14" i="3"/>
  <c r="D15" i="3"/>
  <c r="G15" i="3" s="1"/>
  <c r="F15" i="3"/>
  <c r="C17" i="2"/>
  <c r="B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G34" i="1"/>
  <c r="F34" i="1"/>
  <c r="E34" i="1"/>
  <c r="D34" i="1"/>
  <c r="C34" i="1"/>
  <c r="J33" i="1"/>
  <c r="C27" i="1"/>
  <c r="C24" i="1"/>
  <c r="G22" i="1"/>
  <c r="F22" i="1"/>
  <c r="E22" i="1"/>
  <c r="H21" i="1"/>
  <c r="G21" i="1"/>
  <c r="F21" i="1"/>
  <c r="E21" i="1"/>
  <c r="F18" i="1"/>
  <c r="E18" i="1"/>
  <c r="D18" i="1"/>
  <c r="C18" i="1"/>
  <c r="B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P12" i="1"/>
  <c r="M12" i="1"/>
  <c r="F12" i="1"/>
  <c r="E12" i="1"/>
  <c r="D12" i="1"/>
  <c r="C12" i="1"/>
  <c r="Q11" i="1"/>
  <c r="P11" i="1"/>
  <c r="F11" i="1"/>
  <c r="E11" i="1"/>
  <c r="D11" i="1"/>
  <c r="C11" i="1"/>
  <c r="F10" i="1"/>
  <c r="E10" i="1"/>
  <c r="D10" i="1"/>
  <c r="C10" i="1"/>
  <c r="M9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J3" i="1"/>
  <c r="F3" i="1"/>
  <c r="E3" i="1"/>
  <c r="D3" i="1"/>
  <c r="C3" i="1"/>
</calcChain>
</file>

<file path=xl/sharedStrings.xml><?xml version="1.0" encoding="utf-8"?>
<sst xmlns="http://schemas.openxmlformats.org/spreadsheetml/2006/main" count="332" uniqueCount="173">
  <si>
    <t>x</t>
  </si>
  <si>
    <t>y</t>
  </si>
  <si>
    <t>X=log x</t>
  </si>
  <si>
    <t>Y=log y</t>
  </si>
  <si>
    <t>XY</t>
  </si>
  <si>
    <t>XX</t>
  </si>
  <si>
    <t>TOTAL</t>
  </si>
  <si>
    <t>n=</t>
  </si>
  <si>
    <t>Theoretical % of authors with one contribuition</t>
  </si>
  <si>
    <t>c=</t>
  </si>
  <si>
    <t>1/X^n</t>
  </si>
  <si>
    <t>P</t>
  </si>
  <si>
    <t>sum(1/X^n)</t>
  </si>
  <si>
    <t>1/(n-1)...</t>
  </si>
  <si>
    <t>1/2P^n</t>
  </si>
  <si>
    <t>n/24.....</t>
  </si>
  <si>
    <t>C=</t>
  </si>
  <si>
    <t>Publication</t>
  </si>
  <si>
    <t>Author no.</t>
  </si>
  <si>
    <t>%</t>
  </si>
  <si>
    <t xml:space="preserve"> - </t>
  </si>
  <si>
    <t/>
  </si>
  <si>
    <r>
      <t>y/</t>
    </r>
    <r>
      <rPr>
        <sz val="11"/>
        <color theme="1"/>
        <rFont val="Calibri"/>
        <family val="2"/>
      </rPr>
      <t>Σy</t>
    </r>
  </si>
  <si>
    <t>Σ(y/Σy)</t>
  </si>
  <si>
    <t>fe</t>
  </si>
  <si>
    <t>Σfe</t>
  </si>
  <si>
    <t>Dmax</t>
  </si>
  <si>
    <t>Year</t>
  </si>
  <si>
    <t>No. of items</t>
  </si>
  <si>
    <t>Cumulative</t>
  </si>
  <si>
    <t>Web of Science</t>
  </si>
  <si>
    <t>Scopus</t>
  </si>
  <si>
    <t>Place publishing</t>
  </si>
  <si>
    <t>Publications</t>
  </si>
  <si>
    <t>United States</t>
  </si>
  <si>
    <t>English</t>
  </si>
  <si>
    <t>Spain</t>
  </si>
  <si>
    <t>Portuguese</t>
  </si>
  <si>
    <t>China</t>
  </si>
  <si>
    <t>Spanish</t>
  </si>
  <si>
    <t>Norway</t>
  </si>
  <si>
    <t>Italy</t>
  </si>
  <si>
    <t>French</t>
  </si>
  <si>
    <t>United Kingdom</t>
  </si>
  <si>
    <t>Canada</t>
  </si>
  <si>
    <t>German</t>
  </si>
  <si>
    <t>Australia</t>
  </si>
  <si>
    <t>Japanese</t>
  </si>
  <si>
    <t>Brazil</t>
  </si>
  <si>
    <t>Chinese</t>
  </si>
  <si>
    <t>Italian</t>
  </si>
  <si>
    <t>France</t>
  </si>
  <si>
    <t>Denmark</t>
  </si>
  <si>
    <t>Turkish</t>
  </si>
  <si>
    <t>India</t>
  </si>
  <si>
    <t>Language</t>
  </si>
  <si>
    <t>GRAPH</t>
  </si>
  <si>
    <t xml:space="preserve">  /SCATTERPLOT(BIVAR)=VAR00002 WITH VAR00003</t>
  </si>
  <si>
    <t xml:space="preserve">  /MISSING=LISTWISE.</t>
  </si>
  <si>
    <t>Graph</t>
  </si>
  <si>
    <t>Notes</t>
  </si>
  <si>
    <t>Output Created</t>
  </si>
  <si>
    <t>16-MAY-2016 17:10:06</t>
  </si>
  <si>
    <t>Comments</t>
  </si>
  <si>
    <t>Input</t>
  </si>
  <si>
    <t>Active Dataset</t>
  </si>
  <si>
    <t>Conjunto_de_dados0</t>
  </si>
  <si>
    <t>Filter</t>
  </si>
  <si>
    <t>&lt;none&gt;</t>
  </si>
  <si>
    <t>Weight</t>
  </si>
  <si>
    <t>Split File</t>
  </si>
  <si>
    <t>N of Rows in Working Data File</t>
  </si>
  <si>
    <t>Syntax</t>
  </si>
  <si>
    <t>GRAPH
  /SCATTERPLOT(BIVAR)=VAR00002 WITH VAR00003
  /MISSING=LISTWISE.</t>
  </si>
  <si>
    <t>Resources</t>
  </si>
  <si>
    <t>Processor Time</t>
  </si>
  <si>
    <t>00:00:00,75</t>
  </si>
  <si>
    <t>Elapsed Time</t>
  </si>
  <si>
    <t>00:00:04,58</t>
  </si>
  <si>
    <t xml:space="preserve">[Conjunto_de_dados0] </t>
  </si>
  <si>
    <t>* Regressão não linear.</t>
  </si>
  <si>
    <t>MODEL PROGRAM  c=0.5 g=1.5.</t>
  </si>
  <si>
    <t>COMPUTE  PRED_=c * g ** VAR00002.</t>
  </si>
  <si>
    <t>NLR VAR00003</t>
  </si>
  <si>
    <t xml:space="preserve">  /OUTFILE='C:\Users\TEMP\AppData\Local\Temp\spss2692\SPSSFNLR.TMP'</t>
  </si>
  <si>
    <t xml:space="preserve">  /PRED PRED_</t>
  </si>
  <si>
    <t xml:space="preserve">  /SAVE PRED RESID DERIVATIVES</t>
  </si>
  <si>
    <t xml:space="preserve">  /CRITERIA SSCONVERGENCE 1E-8 PCON 1E-8.</t>
  </si>
  <si>
    <t>Nonlinear Regression Analysis</t>
  </si>
  <si>
    <t>16-MAY-2016 17:20:44</t>
  </si>
  <si>
    <t>Missing Value Handling</t>
  </si>
  <si>
    <t>Definition of Missing</t>
  </si>
  <si>
    <t>User-defined missing values are treated as missing.</t>
  </si>
  <si>
    <t>Cases Used</t>
  </si>
  <si>
    <t>Statistics are based on cases with no missing values for any variable used. Predicted values are calculated for cases with missing values on the dependent variable.</t>
  </si>
  <si>
    <t>MODEL PROGRAM  c=0.5 g=1.5.
COMPUTE  PRED_=c * g ** VAR00002.
NLR VAR00003
  /OUTFILE='C:\Users\TEMP\AppData\Local\Temp\spss2692\SPSSFNLR.TMP'
  /PRED PRED_
  /SAVE PRED RESID DERIVATIVES
  /CRITERIA SSCONVERGENCE 1E-8 PCON 1E-8.</t>
  </si>
  <si>
    <t>00:00:00,00</t>
  </si>
  <si>
    <t>00:00:00,09</t>
  </si>
  <si>
    <t>Variables Created or Modified</t>
  </si>
  <si>
    <t>PRED_</t>
  </si>
  <si>
    <t>Predicted Values</t>
  </si>
  <si>
    <t>RESID</t>
  </si>
  <si>
    <t>Residuals</t>
  </si>
  <si>
    <t>D.c</t>
  </si>
  <si>
    <t>d(Pred)/d(c)</t>
  </si>
  <si>
    <t>D.g</t>
  </si>
  <si>
    <t>d(Pred)/d(g)</t>
  </si>
  <si>
    <t>Files Saved</t>
  </si>
  <si>
    <t>Parameter Estimates File</t>
  </si>
  <si>
    <t>C:\Users\TEMP\AppData\Local\Temp\spss2692\SPSSFNLR.TMP</t>
  </si>
  <si>
    <r>
      <t>Iteration History</t>
    </r>
    <r>
      <rPr>
        <b/>
        <vertAlign val="superscript"/>
        <sz val="9"/>
        <color indexed="8"/>
        <rFont val="Arial Bold"/>
      </rPr>
      <t>b</t>
    </r>
  </si>
  <si>
    <r>
      <t>Iteration Number</t>
    </r>
    <r>
      <rPr>
        <vertAlign val="superscript"/>
        <sz val="9"/>
        <color indexed="8"/>
        <rFont val="Arial"/>
        <family val="2"/>
      </rPr>
      <t>a</t>
    </r>
  </si>
  <si>
    <t>Residual Sum of Squares</t>
  </si>
  <si>
    <t>Parameter</t>
  </si>
  <si>
    <t>c</t>
  </si>
  <si>
    <t>g</t>
  </si>
  <si>
    <t>1.0</t>
  </si>
  <si>
    <t>1.1</t>
  </si>
  <si>
    <t>2.0</t>
  </si>
  <si>
    <t>2.1</t>
  </si>
  <si>
    <t>3.0</t>
  </si>
  <si>
    <t>3.1</t>
  </si>
  <si>
    <t>4.0</t>
  </si>
  <si>
    <t>4.1</t>
  </si>
  <si>
    <t>5.0</t>
  </si>
  <si>
    <t>5.1</t>
  </si>
  <si>
    <t>5.2</t>
  </si>
  <si>
    <t>6.0</t>
  </si>
  <si>
    <t>6.1</t>
  </si>
  <si>
    <t>7.0</t>
  </si>
  <si>
    <t>7.1</t>
  </si>
  <si>
    <t>8.0</t>
  </si>
  <si>
    <t>8.1</t>
  </si>
  <si>
    <t>9.0</t>
  </si>
  <si>
    <t>9.1</t>
  </si>
  <si>
    <t>10.0</t>
  </si>
  <si>
    <t>10.1</t>
  </si>
  <si>
    <t>11.0</t>
  </si>
  <si>
    <t>11.1</t>
  </si>
  <si>
    <t>12.0</t>
  </si>
  <si>
    <t>12.1</t>
  </si>
  <si>
    <t>13.0</t>
  </si>
  <si>
    <t>13.1</t>
  </si>
  <si>
    <t>14.0</t>
  </si>
  <si>
    <t>14.1</t>
  </si>
  <si>
    <t>15.0</t>
  </si>
  <si>
    <t>15.1</t>
  </si>
  <si>
    <t>Derivatives are calculated numerically.</t>
  </si>
  <si>
    <t>a. Major iteration number is displayed to the left of the decimal, and minor iteration number is to the right of the decimal.</t>
  </si>
  <si>
    <t>b. Run stopped after 31 model evaluations and 15 derivative evaluations because the relative reduction between successive residual sums of squares is at most SSCON = 1,000E-008.</t>
  </si>
  <si>
    <t>Parameter Estimates</t>
  </si>
  <si>
    <t>Estimate</t>
  </si>
  <si>
    <t>Std. Error</t>
  </si>
  <si>
    <t>95% Confidence Interval</t>
  </si>
  <si>
    <t>Lower Bound</t>
  </si>
  <si>
    <t>Upper Bound</t>
  </si>
  <si>
    <t>Correlations of Parameter Estimates</t>
  </si>
  <si>
    <r>
      <t>ANOVA</t>
    </r>
    <r>
      <rPr>
        <b/>
        <vertAlign val="superscript"/>
        <sz val="9"/>
        <color indexed="8"/>
        <rFont val="Arial Bold"/>
      </rPr>
      <t>a</t>
    </r>
  </si>
  <si>
    <t>Source</t>
  </si>
  <si>
    <t>Sum of Squares</t>
  </si>
  <si>
    <t>df</t>
  </si>
  <si>
    <t>Mean Squares</t>
  </si>
  <si>
    <t>Regression</t>
  </si>
  <si>
    <t>Residual</t>
  </si>
  <si>
    <t>Uncorrected Total</t>
  </si>
  <si>
    <t>Corrected Total</t>
  </si>
  <si>
    <t>Dependent variable: VAR00003</t>
  </si>
  <si>
    <t>a. R squared = 1 - (Residual Sum of Squares) / (Corrected Sum of Squares) = ,946.</t>
  </si>
  <si>
    <t xml:space="preserve">  /SCATTERPLOT(OVERLAY)=VAR00001 VAR00001 WITH VAR00003 PRED_ (PAIR)</t>
  </si>
  <si>
    <t>16-MAY-2016 17:32:54</t>
  </si>
  <si>
    <t>GRAPH
  /SCATTERPLOT(OVERLAY)=VAR00001 VAR00001 WITH VAR00003 PRED_ (PAIR)
  /MISSING=LISTWISE.</t>
  </si>
  <si>
    <t>00:00:00,12</t>
  </si>
  <si>
    <t>00:00:00,13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</si>
</sst>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##0"/>
    <numFmt numFmtId="166" formatCode="###0.000"/>
    <numFmt numFmtId="167" formatCode="####.000"/>
    <numFmt numFmtId="168" formatCode="0.000E+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</font>
    <font>
      <b/>
      <vertAlign val="superscript"/>
      <sz val="9"/>
      <color indexed="8"/>
      <name val="Arial Bold"/>
    </font>
    <font>
      <vertAlign val="superscript"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NumberForma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7" fillId="0" borderId="14" xfId="0" applyFont="1" applyBorder="1" applyAlignment="1">
      <alignment horizontal="right" vertical="top"/>
    </xf>
    <xf numFmtId="0" fontId="7" fillId="0" borderId="17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5" fontId="7" fillId="0" borderId="17" xfId="0" applyNumberFormat="1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right" vertical="top"/>
    </xf>
    <xf numFmtId="0" fontId="7" fillId="0" borderId="1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14" xfId="0" applyFont="1" applyBorder="1" applyAlignment="1">
      <alignment horizontal="left" vertical="top" wrapText="1"/>
    </xf>
    <xf numFmtId="166" fontId="7" fillId="0" borderId="27" xfId="0" applyNumberFormat="1" applyFont="1" applyBorder="1" applyAlignment="1">
      <alignment horizontal="right" vertical="top"/>
    </xf>
    <xf numFmtId="167" fontId="7" fillId="0" borderId="28" xfId="0" applyNumberFormat="1" applyFont="1" applyBorder="1" applyAlignment="1">
      <alignment horizontal="right" vertical="top"/>
    </xf>
    <xf numFmtId="166" fontId="7" fillId="0" borderId="29" xfId="0" applyNumberFormat="1" applyFont="1" applyBorder="1" applyAlignment="1">
      <alignment horizontal="right" vertical="top"/>
    </xf>
    <xf numFmtId="166" fontId="7" fillId="0" borderId="30" xfId="0" applyNumberFormat="1" applyFont="1" applyBorder="1" applyAlignment="1">
      <alignment horizontal="right" vertical="top"/>
    </xf>
    <xf numFmtId="168" fontId="7" fillId="0" borderId="31" xfId="0" applyNumberFormat="1" applyFont="1" applyBorder="1" applyAlignment="1">
      <alignment horizontal="right" vertical="top"/>
    </xf>
    <xf numFmtId="166" fontId="7" fillId="0" borderId="32" xfId="0" applyNumberFormat="1" applyFont="1" applyBorder="1" applyAlignment="1">
      <alignment horizontal="right" vertical="top"/>
    </xf>
    <xf numFmtId="167" fontId="7" fillId="0" borderId="31" xfId="0" applyNumberFormat="1" applyFont="1" applyBorder="1" applyAlignment="1">
      <alignment horizontal="right" vertical="top"/>
    </xf>
    <xf numFmtId="166" fontId="7" fillId="0" borderId="31" xfId="0" applyNumberFormat="1" applyFont="1" applyBorder="1" applyAlignment="1">
      <alignment horizontal="right" vertical="top"/>
    </xf>
    <xf numFmtId="166" fontId="7" fillId="0" borderId="33" xfId="0" applyNumberFormat="1" applyFont="1" applyBorder="1" applyAlignment="1">
      <alignment horizontal="right" vertical="top"/>
    </xf>
    <xf numFmtId="166" fontId="7" fillId="0" borderId="34" xfId="0" applyNumberFormat="1" applyFont="1" applyBorder="1" applyAlignment="1">
      <alignment horizontal="right" vertical="top"/>
    </xf>
    <xf numFmtId="166" fontId="7" fillId="0" borderId="35" xfId="0" applyNumberFormat="1" applyFont="1" applyBorder="1" applyAlignment="1">
      <alignment horizontal="right" vertical="top"/>
    </xf>
    <xf numFmtId="167" fontId="7" fillId="0" borderId="34" xfId="0" applyNumberFormat="1" applyFont="1" applyBorder="1" applyAlignment="1">
      <alignment horizontal="right" vertical="top"/>
    </xf>
    <xf numFmtId="0" fontId="7" fillId="0" borderId="36" xfId="0" applyFont="1" applyBorder="1" applyAlignment="1">
      <alignment horizontal="left" wrapText="1"/>
    </xf>
    <xf numFmtId="0" fontId="7" fillId="0" borderId="37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167" fontId="7" fillId="0" borderId="29" xfId="0" applyNumberFormat="1" applyFont="1" applyBorder="1" applyAlignment="1">
      <alignment horizontal="right" vertical="top"/>
    </xf>
    <xf numFmtId="167" fontId="7" fillId="0" borderId="33" xfId="0" applyNumberFormat="1" applyFont="1" applyBorder="1" applyAlignment="1">
      <alignment horizontal="right" vertical="top"/>
    </xf>
    <xf numFmtId="0" fontId="7" fillId="0" borderId="39" xfId="0" applyFont="1" applyBorder="1" applyAlignment="1">
      <alignment horizontal="center" wrapText="1"/>
    </xf>
    <xf numFmtId="165" fontId="7" fillId="0" borderId="28" xfId="0" applyNumberFormat="1" applyFont="1" applyBorder="1" applyAlignment="1">
      <alignment horizontal="right" vertical="top"/>
    </xf>
    <xf numFmtId="165" fontId="7" fillId="0" borderId="31" xfId="0" applyNumberFormat="1" applyFont="1" applyBorder="1" applyAlignment="1">
      <alignment horizontal="right" vertical="top"/>
    </xf>
    <xf numFmtId="0" fontId="7" fillId="0" borderId="32" xfId="0" applyFont="1" applyBorder="1" applyAlignment="1">
      <alignment horizontal="left" vertical="top" wrapText="1"/>
    </xf>
    <xf numFmtId="165" fontId="7" fillId="0" borderId="34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left" vertical="top" wrapText="1"/>
    </xf>
    <xf numFmtId="0" fontId="0" fillId="0" borderId="10" xfId="0" applyBorder="1" applyAlignment="1">
      <alignment horizont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3</xdr:col>
      <xdr:colOff>85725</xdr:colOff>
      <xdr:row>22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3829050"/>
          <a:ext cx="1304925" cy="4000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52916</xdr:colOff>
      <xdr:row>28</xdr:row>
      <xdr:rowOff>42334</xdr:rowOff>
    </xdr:from>
    <xdr:to>
      <xdr:col>8</xdr:col>
      <xdr:colOff>472016</xdr:colOff>
      <xdr:row>30</xdr:row>
      <xdr:rowOff>156634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80583" y="5397501"/>
          <a:ext cx="4102100" cy="495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</xdr:col>
      <xdr:colOff>1409700</xdr:colOff>
      <xdr:row>22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1075"/>
          <a:ext cx="595312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1409700</xdr:colOff>
      <xdr:row>137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189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Normal="100" workbookViewId="0">
      <selection activeCell="M12" sqref="M12"/>
    </sheetView>
  </sheetViews>
  <sheetFormatPr defaultRowHeight="15"/>
  <cols>
    <col min="4" max="4" width="13.140625" customWidth="1"/>
    <col min="6" max="6" width="11.42578125" customWidth="1"/>
    <col min="7" max="7" width="13" customWidth="1"/>
    <col min="15" max="15" width="13" bestFit="1" customWidth="1"/>
  </cols>
  <sheetData>
    <row r="2" spans="1:17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</row>
    <row r="3" spans="1:17">
      <c r="A3" s="1">
        <v>1</v>
      </c>
      <c r="B3">
        <v>4175</v>
      </c>
      <c r="C3" s="2">
        <f t="shared" ref="C3:D5" si="0">LOG(A3)</f>
        <v>0</v>
      </c>
      <c r="D3" s="2">
        <f t="shared" si="0"/>
        <v>3.6206564798196208</v>
      </c>
      <c r="E3" s="2">
        <f>C3*D3</f>
        <v>0</v>
      </c>
      <c r="F3" s="2">
        <f>C3^2</f>
        <v>0</v>
      </c>
      <c r="J3">
        <f>5583*60%</f>
        <v>3349.7999999999997</v>
      </c>
    </row>
    <row r="4" spans="1:17">
      <c r="A4" s="2">
        <v>2</v>
      </c>
      <c r="B4">
        <v>1008</v>
      </c>
      <c r="C4" s="2">
        <f t="shared" si="0"/>
        <v>0.3010299956639812</v>
      </c>
      <c r="D4" s="2">
        <f t="shared" si="0"/>
        <v>3.0034605321095067</v>
      </c>
      <c r="E4" s="2">
        <f>C4*D4</f>
        <v>0.90413171095786349</v>
      </c>
      <c r="F4" s="2">
        <f>C4^2</f>
        <v>9.0619058289456544E-2</v>
      </c>
    </row>
    <row r="5" spans="1:17">
      <c r="A5" s="3">
        <v>3</v>
      </c>
      <c r="B5">
        <v>220</v>
      </c>
      <c r="C5">
        <f t="shared" si="0"/>
        <v>0.47712125471966244</v>
      </c>
      <c r="D5">
        <f t="shared" si="0"/>
        <v>2.3424226808222062</v>
      </c>
      <c r="E5">
        <f>C5*D5</f>
        <v>1.1176196485576864</v>
      </c>
      <c r="F5">
        <f>C5^2</f>
        <v>0.227644691705265</v>
      </c>
    </row>
    <row r="6" spans="1:17">
      <c r="A6" s="3">
        <v>4</v>
      </c>
      <c r="B6">
        <v>79</v>
      </c>
      <c r="C6">
        <f t="shared" ref="C6:D17" si="1">LOG(A6)</f>
        <v>0.6020599913279624</v>
      </c>
      <c r="D6">
        <f t="shared" si="1"/>
        <v>1.8976270912904414</v>
      </c>
      <c r="E6">
        <f t="shared" ref="E6:E17" si="2">C6*D6</f>
        <v>1.1424853501260297</v>
      </c>
      <c r="F6">
        <f t="shared" ref="F6:F17" si="3">C6^2</f>
        <v>0.36247623315782618</v>
      </c>
    </row>
    <row r="7" spans="1:17">
      <c r="A7" s="3">
        <v>5</v>
      </c>
      <c r="B7">
        <v>45</v>
      </c>
      <c r="C7">
        <f t="shared" si="1"/>
        <v>0.69897000433601886</v>
      </c>
      <c r="D7">
        <f t="shared" si="1"/>
        <v>1.6532125137753437</v>
      </c>
      <c r="E7">
        <f t="shared" si="2"/>
        <v>1.1555459579219127</v>
      </c>
      <c r="F7">
        <f t="shared" si="3"/>
        <v>0.4885590669614942</v>
      </c>
    </row>
    <row r="8" spans="1:17">
      <c r="A8" s="3">
        <v>6</v>
      </c>
      <c r="B8">
        <v>17</v>
      </c>
      <c r="C8">
        <f t="shared" si="1"/>
        <v>0.77815125038364363</v>
      </c>
      <c r="D8">
        <f t="shared" si="1"/>
        <v>1.2304489213782739</v>
      </c>
      <c r="E8">
        <f t="shared" si="2"/>
        <v>0.95747536670370947</v>
      </c>
      <c r="F8">
        <f t="shared" si="3"/>
        <v>0.60551936847362808</v>
      </c>
    </row>
    <row r="9" spans="1:17">
      <c r="A9" s="3">
        <v>7</v>
      </c>
      <c r="B9">
        <v>16</v>
      </c>
      <c r="C9">
        <f t="shared" si="1"/>
        <v>0.84509804001425681</v>
      </c>
      <c r="D9">
        <f t="shared" si="1"/>
        <v>1.2041199826559248</v>
      </c>
      <c r="E9">
        <f t="shared" si="2"/>
        <v>1.017599437284523</v>
      </c>
      <c r="F9">
        <f t="shared" si="3"/>
        <v>0.71419069723593842</v>
      </c>
      <c r="M9">
        <f>1.038*0.286</f>
        <v>0.29686799999999997</v>
      </c>
    </row>
    <row r="10" spans="1:17">
      <c r="A10" s="3">
        <v>8</v>
      </c>
      <c r="B10">
        <v>4</v>
      </c>
      <c r="C10">
        <f t="shared" si="1"/>
        <v>0.90308998699194354</v>
      </c>
      <c r="D10">
        <f t="shared" si="1"/>
        <v>0.6020599913279624</v>
      </c>
      <c r="E10">
        <f t="shared" si="2"/>
        <v>0.54371434973673916</v>
      </c>
      <c r="F10">
        <f t="shared" si="3"/>
        <v>0.81557152460510873</v>
      </c>
    </row>
    <row r="11" spans="1:17">
      <c r="A11" s="3">
        <v>9</v>
      </c>
      <c r="B11">
        <v>11</v>
      </c>
      <c r="C11">
        <f t="shared" si="1"/>
        <v>0.95424250943932487</v>
      </c>
      <c r="D11">
        <f t="shared" si="1"/>
        <v>1.0413926851582251</v>
      </c>
      <c r="E11">
        <f t="shared" si="2"/>
        <v>0.99374116919714151</v>
      </c>
      <c r="F11">
        <f t="shared" si="3"/>
        <v>0.91057876682105998</v>
      </c>
      <c r="P11">
        <f>LOG10(2)</f>
        <v>0.3010299956639812</v>
      </c>
      <c r="Q11">
        <f>P11/P12</f>
        <v>6.2142606922294767</v>
      </c>
    </row>
    <row r="12" spans="1:17">
      <c r="A12" s="3">
        <v>10</v>
      </c>
      <c r="B12">
        <v>1</v>
      </c>
      <c r="C12">
        <f t="shared" si="1"/>
        <v>1</v>
      </c>
      <c r="D12">
        <f t="shared" si="1"/>
        <v>0</v>
      </c>
      <c r="E12">
        <f t="shared" si="2"/>
        <v>0</v>
      </c>
      <c r="F12">
        <f t="shared" si="3"/>
        <v>1</v>
      </c>
      <c r="M12">
        <f>1.738*0.17</f>
        <v>0.29546</v>
      </c>
      <c r="P12">
        <f>LOG(1.118)</f>
        <v>4.8441803550404533E-2</v>
      </c>
    </row>
    <row r="13" spans="1:17">
      <c r="A13" s="3">
        <v>11</v>
      </c>
      <c r="B13">
        <v>2</v>
      </c>
      <c r="C13">
        <f t="shared" si="1"/>
        <v>1.0413926851582251</v>
      </c>
      <c r="D13">
        <f t="shared" si="1"/>
        <v>0.3010299956639812</v>
      </c>
      <c r="E13">
        <f t="shared" si="2"/>
        <v>0.31349043549768224</v>
      </c>
      <c r="F13">
        <f t="shared" si="3"/>
        <v>1.0844987247010582</v>
      </c>
    </row>
    <row r="14" spans="1:17">
      <c r="A14" s="3">
        <v>12</v>
      </c>
      <c r="B14">
        <v>1</v>
      </c>
      <c r="C14">
        <f t="shared" si="1"/>
        <v>1.0791812460476249</v>
      </c>
      <c r="D14">
        <f t="shared" si="1"/>
        <v>0</v>
      </c>
      <c r="E14">
        <f t="shared" si="2"/>
        <v>0</v>
      </c>
      <c r="F14">
        <f t="shared" si="3"/>
        <v>1.1646321618209043</v>
      </c>
    </row>
    <row r="15" spans="1:17">
      <c r="A15" s="3">
        <v>14</v>
      </c>
      <c r="B15">
        <v>1</v>
      </c>
      <c r="C15">
        <f t="shared" si="1"/>
        <v>1.146128035678238</v>
      </c>
      <c r="D15">
        <f t="shared" si="1"/>
        <v>0</v>
      </c>
      <c r="E15">
        <f t="shared" si="2"/>
        <v>0</v>
      </c>
      <c r="F15">
        <f t="shared" si="3"/>
        <v>1.3136094741676563</v>
      </c>
    </row>
    <row r="16" spans="1:17">
      <c r="A16" s="3">
        <v>15</v>
      </c>
      <c r="B16">
        <v>1</v>
      </c>
      <c r="C16">
        <f t="shared" si="1"/>
        <v>1.1760912590556813</v>
      </c>
      <c r="D16">
        <f t="shared" si="1"/>
        <v>0</v>
      </c>
      <c r="E16">
        <f t="shared" si="2"/>
        <v>0</v>
      </c>
      <c r="F16">
        <f t="shared" si="3"/>
        <v>1.3831906496271777</v>
      </c>
    </row>
    <row r="17" spans="1:10">
      <c r="A17" s="3">
        <v>16</v>
      </c>
      <c r="B17">
        <v>2</v>
      </c>
      <c r="C17">
        <f t="shared" si="1"/>
        <v>1.2041199826559248</v>
      </c>
      <c r="D17">
        <f t="shared" si="1"/>
        <v>0.3010299956639812</v>
      </c>
      <c r="E17">
        <f t="shared" si="2"/>
        <v>0.36247623315782618</v>
      </c>
      <c r="F17">
        <f t="shared" si="3"/>
        <v>1.4499049326313047</v>
      </c>
    </row>
    <row r="18" spans="1:10">
      <c r="A18" s="20" t="s">
        <v>6</v>
      </c>
      <c r="B18" s="20">
        <f>SUM(B3:B17)</f>
        <v>5583</v>
      </c>
      <c r="C18" s="20">
        <f>SUM(C3:C17)</f>
        <v>12.206676241472488</v>
      </c>
      <c r="D18" s="20">
        <f>SUM(D3:D17)</f>
        <v>17.19746086966547</v>
      </c>
      <c r="E18" s="20">
        <f>SUM(E3:E17)</f>
        <v>8.5082796591411149</v>
      </c>
      <c r="F18" s="20">
        <f>SUM(F3:F17)</f>
        <v>11.610995350197879</v>
      </c>
    </row>
    <row r="19" spans="1:10" ht="15.75" thickBot="1"/>
    <row r="20" spans="1:10">
      <c r="A20" s="6"/>
      <c r="B20" s="7"/>
      <c r="C20" s="8"/>
      <c r="D20" s="8"/>
      <c r="E20" s="8"/>
      <c r="F20" s="8"/>
      <c r="G20" s="8"/>
      <c r="H20" s="9"/>
      <c r="I20" s="6"/>
      <c r="J20" s="6"/>
    </row>
    <row r="21" spans="1:10">
      <c r="A21" s="6"/>
      <c r="B21" s="10"/>
      <c r="C21" s="6"/>
      <c r="D21" s="6"/>
      <c r="E21" s="5">
        <f>15*E18</f>
        <v>127.62419488711673</v>
      </c>
      <c r="F21" s="5">
        <f>C18*D18</f>
        <v>209.92383701139829</v>
      </c>
      <c r="G21" s="5">
        <f>E21-F21</f>
        <v>-82.299642124281561</v>
      </c>
      <c r="H21" s="4">
        <f>(G21/G22)*-1</f>
        <v>3.2707928588491271</v>
      </c>
      <c r="I21" s="6"/>
      <c r="J21" s="6"/>
    </row>
    <row r="22" spans="1:10">
      <c r="A22" s="6"/>
      <c r="B22" s="10"/>
      <c r="C22" s="6"/>
      <c r="D22" s="6"/>
      <c r="E22" s="5">
        <f>15*F18</f>
        <v>174.16493025296819</v>
      </c>
      <c r="F22" s="5">
        <f>C18^2</f>
        <v>149.00294486412892</v>
      </c>
      <c r="G22" s="5">
        <f>E22-F22</f>
        <v>25.16198538883927</v>
      </c>
      <c r="H22" s="4"/>
      <c r="I22" s="6"/>
      <c r="J22" s="6"/>
    </row>
    <row r="23" spans="1:10">
      <c r="A23" s="6"/>
      <c r="B23" s="10"/>
      <c r="C23" s="6"/>
      <c r="D23" s="6"/>
      <c r="E23" s="6"/>
      <c r="F23" s="6"/>
      <c r="G23" s="6"/>
      <c r="H23" s="11"/>
      <c r="I23" s="6"/>
      <c r="J23" s="6"/>
    </row>
    <row r="24" spans="1:10" ht="15.75" thickBot="1">
      <c r="A24" s="6"/>
      <c r="B24" s="12" t="s">
        <v>7</v>
      </c>
      <c r="C24" s="13">
        <f>H21</f>
        <v>3.2707928588491271</v>
      </c>
      <c r="D24" s="13"/>
      <c r="E24" s="13"/>
      <c r="F24" s="13"/>
      <c r="G24" s="13"/>
      <c r="H24" s="14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 t="s">
        <v>8</v>
      </c>
      <c r="C26" s="6"/>
      <c r="D26" s="6"/>
      <c r="E26" s="6"/>
      <c r="F26" s="6"/>
      <c r="G26" s="6"/>
      <c r="H26" s="6"/>
      <c r="I26" s="6"/>
    </row>
    <row r="27" spans="1:10">
      <c r="A27" s="6"/>
      <c r="B27" s="6"/>
      <c r="C27" s="6">
        <f>B3/B18*100</f>
        <v>74.78058391545764</v>
      </c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 t="s">
        <v>9</v>
      </c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 t="s">
        <v>11</v>
      </c>
      <c r="B33" s="15" t="s">
        <v>11</v>
      </c>
      <c r="C33" s="21" t="s">
        <v>10</v>
      </c>
      <c r="D33" s="21" t="s">
        <v>12</v>
      </c>
      <c r="E33" s="21" t="s">
        <v>13</v>
      </c>
      <c r="F33" s="21" t="s">
        <v>14</v>
      </c>
      <c r="G33" s="21" t="s">
        <v>15</v>
      </c>
      <c r="H33" s="6"/>
      <c r="I33" s="6" t="s">
        <v>16</v>
      </c>
      <c r="J33">
        <f>1/(D34+E34+F34+G34)</f>
        <v>0.86497267478177342</v>
      </c>
    </row>
    <row r="34" spans="1:10">
      <c r="A34">
        <v>20</v>
      </c>
      <c r="B34">
        <v>1</v>
      </c>
      <c r="C34">
        <f>1/(B34^$C$24)</f>
        <v>1</v>
      </c>
      <c r="D34">
        <f>SUM(C34:C52)</f>
        <v>1.1555884824186762</v>
      </c>
      <c r="E34">
        <f>1/((C24-1)*(A34^(C24-1)))</f>
        <v>4.8916216321534176E-4</v>
      </c>
      <c r="F34">
        <f>1/(2*A34^C24)</f>
        <v>2.7769648676214724E-5</v>
      </c>
      <c r="G34">
        <f>C24/(24*((A34-1)^(C24+1)))</f>
        <v>4.7114008070262055E-7</v>
      </c>
    </row>
    <row r="35" spans="1:10">
      <c r="B35">
        <v>2</v>
      </c>
      <c r="C35">
        <f t="shared" ref="C35:C52" si="4">1/(B35^$C$24)</f>
        <v>0.10360798795598261</v>
      </c>
      <c r="D35" s="3" t="s">
        <v>20</v>
      </c>
      <c r="E35" s="3" t="s">
        <v>20</v>
      </c>
      <c r="F35" s="3" t="s">
        <v>20</v>
      </c>
      <c r="G35" s="3" t="s">
        <v>20</v>
      </c>
    </row>
    <row r="36" spans="1:10">
      <c r="B36">
        <v>3</v>
      </c>
      <c r="C36">
        <f t="shared" si="4"/>
        <v>2.7506492028154847E-2</v>
      </c>
      <c r="D36" s="3" t="s">
        <v>20</v>
      </c>
      <c r="E36" s="3" t="s">
        <v>20</v>
      </c>
      <c r="F36" s="3" t="s">
        <v>20</v>
      </c>
      <c r="G36" s="3" t="s">
        <v>20</v>
      </c>
    </row>
    <row r="37" spans="1:10">
      <c r="B37">
        <v>4</v>
      </c>
      <c r="C37">
        <f t="shared" si="4"/>
        <v>1.0734615168287038E-2</v>
      </c>
      <c r="D37" s="3" t="s">
        <v>20</v>
      </c>
      <c r="E37" s="3" t="s">
        <v>20</v>
      </c>
      <c r="F37" s="3" t="s">
        <v>20</v>
      </c>
      <c r="G37" s="3" t="s">
        <v>20</v>
      </c>
    </row>
    <row r="38" spans="1:10">
      <c r="B38">
        <v>5</v>
      </c>
      <c r="C38">
        <f t="shared" si="4"/>
        <v>5.1738508071074258E-3</v>
      </c>
      <c r="D38" s="3" t="s">
        <v>20</v>
      </c>
      <c r="E38" s="3" t="s">
        <v>20</v>
      </c>
      <c r="F38" s="3" t="s">
        <v>20</v>
      </c>
      <c r="G38" s="3" t="s">
        <v>20</v>
      </c>
    </row>
    <row r="39" spans="1:10">
      <c r="B39">
        <v>6</v>
      </c>
      <c r="C39">
        <f t="shared" si="4"/>
        <v>2.8498922947644001E-3</v>
      </c>
      <c r="D39" s="3" t="s">
        <v>20</v>
      </c>
      <c r="E39" s="3" t="s">
        <v>20</v>
      </c>
      <c r="F39" s="3" t="s">
        <v>20</v>
      </c>
      <c r="G39" s="3" t="s">
        <v>20</v>
      </c>
    </row>
    <row r="40" spans="1:10">
      <c r="B40">
        <v>7</v>
      </c>
      <c r="C40">
        <f t="shared" si="4"/>
        <v>1.7213110855427559E-3</v>
      </c>
      <c r="D40" s="3" t="s">
        <v>20</v>
      </c>
      <c r="E40" s="3" t="s">
        <v>20</v>
      </c>
      <c r="F40" s="3" t="s">
        <v>20</v>
      </c>
      <c r="G40" s="3" t="s">
        <v>20</v>
      </c>
    </row>
    <row r="41" spans="1:10">
      <c r="B41">
        <v>8</v>
      </c>
      <c r="C41">
        <f t="shared" si="4"/>
        <v>1.1121918790679909E-3</v>
      </c>
      <c r="D41" s="3" t="s">
        <v>20</v>
      </c>
      <c r="E41" s="3" t="s">
        <v>20</v>
      </c>
      <c r="F41" s="3" t="s">
        <v>20</v>
      </c>
      <c r="G41" s="3" t="s">
        <v>20</v>
      </c>
    </row>
    <row r="42" spans="1:10">
      <c r="B42">
        <v>9</v>
      </c>
      <c r="C42">
        <f t="shared" si="4"/>
        <v>7.5660710369494604E-4</v>
      </c>
      <c r="D42" s="3" t="s">
        <v>20</v>
      </c>
      <c r="E42" s="3" t="s">
        <v>20</v>
      </c>
      <c r="F42" s="3" t="s">
        <v>20</v>
      </c>
      <c r="G42" s="3" t="s">
        <v>20</v>
      </c>
    </row>
    <row r="43" spans="1:10">
      <c r="B43">
        <v>10</v>
      </c>
      <c r="C43">
        <f t="shared" si="4"/>
        <v>5.360522721088363E-4</v>
      </c>
      <c r="D43" s="3" t="s">
        <v>20</v>
      </c>
      <c r="E43" s="3" t="s">
        <v>20</v>
      </c>
      <c r="F43" s="3" t="s">
        <v>20</v>
      </c>
      <c r="G43" s="3" t="s">
        <v>20</v>
      </c>
    </row>
    <row r="44" spans="1:10">
      <c r="B44">
        <v>11</v>
      </c>
      <c r="C44">
        <f t="shared" si="4"/>
        <v>3.9248245022775356E-4</v>
      </c>
      <c r="D44" s="3" t="s">
        <v>20</v>
      </c>
      <c r="E44" s="3" t="s">
        <v>20</v>
      </c>
      <c r="F44" s="3" t="s">
        <v>20</v>
      </c>
      <c r="G44" s="3" t="s">
        <v>20</v>
      </c>
    </row>
    <row r="45" spans="1:10">
      <c r="B45">
        <v>12</v>
      </c>
      <c r="C45">
        <f t="shared" si="4"/>
        <v>2.9527160655179723E-4</v>
      </c>
      <c r="D45" s="3" t="s">
        <v>20</v>
      </c>
      <c r="E45" s="3" t="s">
        <v>20</v>
      </c>
      <c r="F45" s="3" t="s">
        <v>20</v>
      </c>
      <c r="G45" s="3" t="s">
        <v>20</v>
      </c>
    </row>
    <row r="46" spans="1:10">
      <c r="B46">
        <v>13</v>
      </c>
      <c r="C46">
        <f t="shared" si="4"/>
        <v>2.2725949543326291E-4</v>
      </c>
      <c r="D46" s="3" t="s">
        <v>20</v>
      </c>
      <c r="E46" s="3" t="s">
        <v>20</v>
      </c>
      <c r="F46" s="3" t="s">
        <v>20</v>
      </c>
      <c r="G46" s="3" t="s">
        <v>20</v>
      </c>
    </row>
    <row r="47" spans="1:10">
      <c r="B47">
        <v>14</v>
      </c>
      <c r="C47">
        <f t="shared" si="4"/>
        <v>1.7834157821941312E-4</v>
      </c>
      <c r="D47" s="3" t="s">
        <v>20</v>
      </c>
      <c r="E47" s="3" t="s">
        <v>20</v>
      </c>
      <c r="F47" s="3" t="s">
        <v>20</v>
      </c>
      <c r="G47" s="3" t="s">
        <v>20</v>
      </c>
    </row>
    <row r="48" spans="1:10">
      <c r="B48">
        <v>15</v>
      </c>
      <c r="C48">
        <f t="shared" si="4"/>
        <v>1.4231448598056291E-4</v>
      </c>
      <c r="D48" s="3" t="s">
        <v>20</v>
      </c>
      <c r="E48" s="3" t="s">
        <v>20</v>
      </c>
      <c r="F48" s="3" t="s">
        <v>20</v>
      </c>
      <c r="G48" s="3" t="s">
        <v>20</v>
      </c>
    </row>
    <row r="49" spans="2:7">
      <c r="B49">
        <v>16</v>
      </c>
      <c r="C49">
        <f t="shared" si="4"/>
        <v>1.1523196281121812E-4</v>
      </c>
      <c r="D49" s="3" t="s">
        <v>20</v>
      </c>
      <c r="E49" s="3" t="s">
        <v>20</v>
      </c>
      <c r="F49" s="3" t="s">
        <v>20</v>
      </c>
      <c r="G49" s="3" t="s">
        <v>20</v>
      </c>
    </row>
    <row r="50" spans="2:7">
      <c r="B50">
        <v>17</v>
      </c>
      <c r="C50">
        <f t="shared" si="4"/>
        <v>9.4505363039408137E-5</v>
      </c>
      <c r="D50" s="3" t="s">
        <v>20</v>
      </c>
      <c r="E50" s="3" t="s">
        <v>20</v>
      </c>
      <c r="F50" s="3" t="s">
        <v>20</v>
      </c>
      <c r="G50" s="3" t="s">
        <v>20</v>
      </c>
    </row>
    <row r="51" spans="2:7">
      <c r="B51">
        <v>18</v>
      </c>
      <c r="C51">
        <f t="shared" si="4"/>
        <v>7.8390539687036895E-5</v>
      </c>
      <c r="D51" s="3" t="s">
        <v>20</v>
      </c>
      <c r="E51" s="3" t="s">
        <v>20</v>
      </c>
      <c r="F51" s="3" t="s">
        <v>20</v>
      </c>
      <c r="G51" s="3" t="s">
        <v>20</v>
      </c>
    </row>
    <row r="52" spans="2:7">
      <c r="B52" s="22">
        <v>19</v>
      </c>
      <c r="C52" s="22">
        <f t="shared" si="4"/>
        <v>6.5684342014856069E-5</v>
      </c>
      <c r="D52" s="3" t="s">
        <v>20</v>
      </c>
      <c r="E52" s="3" t="s">
        <v>20</v>
      </c>
      <c r="F52" s="3" t="s">
        <v>20</v>
      </c>
      <c r="G52" s="3" t="s">
        <v>20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19" sqref="B19"/>
    </sheetView>
  </sheetViews>
  <sheetFormatPr defaultRowHeight="15"/>
  <cols>
    <col min="1" max="1" width="18.5703125" customWidth="1"/>
    <col min="2" max="2" width="18.7109375" customWidth="1"/>
    <col min="3" max="3" width="18.28515625" customWidth="1"/>
    <col min="6" max="6" width="10" bestFit="1" customWidth="1"/>
    <col min="7" max="7" width="13.140625" bestFit="1" customWidth="1"/>
  </cols>
  <sheetData>
    <row r="1" spans="1:3">
      <c r="A1" s="15" t="s">
        <v>17</v>
      </c>
      <c r="B1" s="15" t="s">
        <v>18</v>
      </c>
      <c r="C1" s="15" t="s">
        <v>19</v>
      </c>
    </row>
    <row r="2" spans="1:3">
      <c r="A2" s="25">
        <v>1</v>
      </c>
      <c r="B2" s="26">
        <v>4175</v>
      </c>
      <c r="C2" s="17">
        <f>(B2/$B$17)*100</f>
        <v>74.78058391545764</v>
      </c>
    </row>
    <row r="3" spans="1:3">
      <c r="A3" s="27">
        <v>2</v>
      </c>
      <c r="B3" s="26">
        <v>1008</v>
      </c>
      <c r="C3" s="17">
        <f t="shared" ref="C3:C16" si="0">(B3/$B$17)*100</f>
        <v>18.054809242342827</v>
      </c>
    </row>
    <row r="4" spans="1:3">
      <c r="A4" s="26">
        <v>3</v>
      </c>
      <c r="B4" s="26">
        <v>220</v>
      </c>
      <c r="C4" s="17">
        <f t="shared" si="0"/>
        <v>3.9405337632097437</v>
      </c>
    </row>
    <row r="5" spans="1:3">
      <c r="A5" s="26">
        <v>4</v>
      </c>
      <c r="B5" s="26">
        <v>79</v>
      </c>
      <c r="C5" s="17">
        <f t="shared" si="0"/>
        <v>1.415009851334408</v>
      </c>
    </row>
    <row r="6" spans="1:3">
      <c r="A6" s="26">
        <v>5</v>
      </c>
      <c r="B6" s="26">
        <v>45</v>
      </c>
      <c r="C6" s="17">
        <f t="shared" si="0"/>
        <v>0.80601826974744761</v>
      </c>
    </row>
    <row r="7" spans="1:3">
      <c r="A7" s="26">
        <v>6</v>
      </c>
      <c r="B7" s="26">
        <v>17</v>
      </c>
      <c r="C7" s="17">
        <f t="shared" si="0"/>
        <v>0.30449579079348021</v>
      </c>
    </row>
    <row r="8" spans="1:3">
      <c r="A8" s="26">
        <v>7</v>
      </c>
      <c r="B8" s="26">
        <v>16</v>
      </c>
      <c r="C8" s="17">
        <f t="shared" si="0"/>
        <v>0.28658427368798134</v>
      </c>
    </row>
    <row r="9" spans="1:3">
      <c r="A9" s="26">
        <v>8</v>
      </c>
      <c r="B9" s="26">
        <v>4</v>
      </c>
      <c r="C9" s="17">
        <f t="shared" si="0"/>
        <v>7.1646068421995335E-2</v>
      </c>
    </row>
    <row r="10" spans="1:3">
      <c r="A10" s="26">
        <v>9</v>
      </c>
      <c r="B10" s="26">
        <v>11</v>
      </c>
      <c r="C10" s="17">
        <f t="shared" si="0"/>
        <v>0.19702668816048721</v>
      </c>
    </row>
    <row r="11" spans="1:3">
      <c r="A11" s="26">
        <v>10</v>
      </c>
      <c r="B11" s="26">
        <v>1</v>
      </c>
      <c r="C11" s="17">
        <f t="shared" si="0"/>
        <v>1.7911517105498834E-2</v>
      </c>
    </row>
    <row r="12" spans="1:3">
      <c r="A12" s="26">
        <v>11</v>
      </c>
      <c r="B12" s="26">
        <v>2</v>
      </c>
      <c r="C12" s="17">
        <f t="shared" si="0"/>
        <v>3.5823034210997667E-2</v>
      </c>
    </row>
    <row r="13" spans="1:3">
      <c r="A13" s="26">
        <v>12</v>
      </c>
      <c r="B13" s="26">
        <v>1</v>
      </c>
      <c r="C13" s="17">
        <f t="shared" si="0"/>
        <v>1.7911517105498834E-2</v>
      </c>
    </row>
    <row r="14" spans="1:3">
      <c r="A14" s="26">
        <v>14</v>
      </c>
      <c r="B14" s="26">
        <v>1</v>
      </c>
      <c r="C14" s="17">
        <f t="shared" si="0"/>
        <v>1.7911517105498834E-2</v>
      </c>
    </row>
    <row r="15" spans="1:3">
      <c r="A15" s="26">
        <v>15</v>
      </c>
      <c r="B15" s="26">
        <v>1</v>
      </c>
      <c r="C15" s="17">
        <f t="shared" si="0"/>
        <v>1.7911517105498834E-2</v>
      </c>
    </row>
    <row r="16" spans="1:3">
      <c r="A16" s="26">
        <v>16</v>
      </c>
      <c r="B16" s="26">
        <v>2</v>
      </c>
      <c r="C16" s="17">
        <f t="shared" si="0"/>
        <v>3.5823034210997667E-2</v>
      </c>
    </row>
    <row r="17" spans="1:3">
      <c r="A17" s="16" t="s">
        <v>6</v>
      </c>
      <c r="B17" s="16">
        <f>SUM(B2:B16)</f>
        <v>5583</v>
      </c>
      <c r="C17" s="18">
        <f>SUM(C2:C16)</f>
        <v>100.00000000000001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1" sqref="I1"/>
    </sheetView>
  </sheetViews>
  <sheetFormatPr defaultRowHeight="15"/>
  <sheetData>
    <row r="1" spans="1:12">
      <c r="A1" s="15" t="s">
        <v>0</v>
      </c>
      <c r="B1" s="15" t="s">
        <v>1</v>
      </c>
      <c r="C1" s="15" t="s">
        <v>22</v>
      </c>
      <c r="D1" s="28" t="s">
        <v>23</v>
      </c>
      <c r="E1" s="28" t="s">
        <v>24</v>
      </c>
      <c r="F1" s="28" t="s">
        <v>25</v>
      </c>
      <c r="G1" s="28" t="s">
        <v>26</v>
      </c>
    </row>
    <row r="2" spans="1:12">
      <c r="A2" s="1">
        <v>1</v>
      </c>
      <c r="B2" s="3">
        <v>4175</v>
      </c>
      <c r="C2" s="3">
        <f>B2/$B$17</f>
        <v>0.74780583915457643</v>
      </c>
      <c r="D2" s="3">
        <f>C2</f>
        <v>0.74780583915457643</v>
      </c>
      <c r="E2" s="3">
        <f>'teste c and n'!$J$33*'teste c and n'!C34</f>
        <v>0.86497267478177342</v>
      </c>
      <c r="F2" s="3">
        <f>E2</f>
        <v>0.86497267478177342</v>
      </c>
      <c r="G2" s="1">
        <f>ABS(D2-F2)</f>
        <v>0.11716683562719699</v>
      </c>
    </row>
    <row r="3" spans="1:12">
      <c r="A3" s="2">
        <v>2</v>
      </c>
      <c r="B3" s="3">
        <v>1008</v>
      </c>
      <c r="C3" s="3">
        <f t="shared" ref="C3:C16" si="0">B3/$B$17</f>
        <v>0.18054809242342826</v>
      </c>
      <c r="D3" s="3">
        <f>SUM($C$2:C3)</f>
        <v>0.92835393157800472</v>
      </c>
      <c r="E3" s="3">
        <f>'teste c and n'!$J$33*'teste c and n'!C35</f>
        <v>8.9618078471044041E-2</v>
      </c>
      <c r="F3" s="3">
        <f>SUM($E$2:E3)</f>
        <v>0.9545907532528175</v>
      </c>
      <c r="G3" s="3">
        <f t="shared" ref="G3:G16" si="1">ABS(D3-F3)</f>
        <v>2.6236821674812782E-2</v>
      </c>
    </row>
    <row r="4" spans="1:12">
      <c r="A4" s="3">
        <v>3</v>
      </c>
      <c r="B4" s="3">
        <v>220</v>
      </c>
      <c r="C4" s="3">
        <f t="shared" si="0"/>
        <v>3.9405337632097436E-2</v>
      </c>
      <c r="D4" s="3">
        <f>SUM($C$2:C4)</f>
        <v>0.96775926921010214</v>
      </c>
      <c r="E4" s="3">
        <f>'teste c and n'!$J$33*'teste c and n'!C36</f>
        <v>2.3792363983456626E-2</v>
      </c>
      <c r="F4" s="3">
        <f>SUM($E$2:E4)</f>
        <v>0.97838311723627414</v>
      </c>
      <c r="G4" s="3">
        <f t="shared" si="1"/>
        <v>1.0623848026172E-2</v>
      </c>
    </row>
    <row r="5" spans="1:12">
      <c r="A5" s="3">
        <v>4</v>
      </c>
      <c r="B5" s="3">
        <v>79</v>
      </c>
      <c r="C5" s="3">
        <f t="shared" si="0"/>
        <v>1.4150098513344081E-2</v>
      </c>
      <c r="D5" s="3">
        <f>SUM($C$2:C5)</f>
        <v>0.98190936772344617</v>
      </c>
      <c r="E5" s="3">
        <f>'teste c and n'!$J$33*'teste c and n'!C37</f>
        <v>9.2851487948662371E-3</v>
      </c>
      <c r="F5" s="3">
        <f>SUM($E$2:E5)</f>
        <v>0.98766826603114033</v>
      </c>
      <c r="G5" s="3">
        <f t="shared" si="1"/>
        <v>5.7588983076941602E-3</v>
      </c>
    </row>
    <row r="6" spans="1:12">
      <c r="A6" s="3">
        <v>5</v>
      </c>
      <c r="B6" s="3">
        <v>45</v>
      </c>
      <c r="C6" s="3">
        <f t="shared" si="0"/>
        <v>8.0601826974744765E-3</v>
      </c>
      <c r="D6" s="3">
        <f>SUM($C$2:C6)</f>
        <v>0.98996955042092061</v>
      </c>
      <c r="E6" s="3">
        <f>'teste c and n'!$J$33*'teste c and n'!C38</f>
        <v>4.4752395715455476E-3</v>
      </c>
      <c r="F6" s="3">
        <f>SUM($E$2:E6)</f>
        <v>0.99214350560268583</v>
      </c>
      <c r="G6" s="3">
        <f t="shared" si="1"/>
        <v>2.1739551817652192E-3</v>
      </c>
      <c r="L6">
        <f>1.63/SQRT(B17)</f>
        <v>2.1814928328463479E-2</v>
      </c>
    </row>
    <row r="7" spans="1:12">
      <c r="A7" s="3">
        <v>6</v>
      </c>
      <c r="B7" s="3">
        <v>17</v>
      </c>
      <c r="C7" s="3">
        <f t="shared" si="0"/>
        <v>3.044957907934802E-3</v>
      </c>
      <c r="D7" s="3">
        <f>SUM($C$2:C7)</f>
        <v>0.99301450832885541</v>
      </c>
      <c r="E7" s="3">
        <f>'teste c and n'!$J$33*'teste c and n'!C39</f>
        <v>2.4650789610423294E-3</v>
      </c>
      <c r="F7" s="3">
        <f>SUM($E$2:E7)</f>
        <v>0.99460858456372814</v>
      </c>
      <c r="G7" s="3">
        <f t="shared" si="1"/>
        <v>1.5940762348727322E-3</v>
      </c>
    </row>
    <row r="8" spans="1:12">
      <c r="A8" s="3">
        <v>7</v>
      </c>
      <c r="B8" s="3">
        <v>16</v>
      </c>
      <c r="C8" s="3">
        <f t="shared" si="0"/>
        <v>2.8658427368798136E-3</v>
      </c>
      <c r="D8" s="3">
        <f>SUM($C$2:C8)</f>
        <v>0.99588035106573525</v>
      </c>
      <c r="E8" s="3">
        <f>'teste c and n'!$J$33*'teste c and n'!C40</f>
        <v>1.4888870537934356E-3</v>
      </c>
      <c r="F8" s="3">
        <f>SUM($E$2:E8)</f>
        <v>0.9960974716175216</v>
      </c>
      <c r="G8" s="3">
        <f t="shared" si="1"/>
        <v>2.1712055178635392E-4</v>
      </c>
    </row>
    <row r="9" spans="1:12">
      <c r="A9" s="3">
        <v>8</v>
      </c>
      <c r="B9" s="3">
        <v>4</v>
      </c>
      <c r="C9" s="3">
        <f t="shared" si="0"/>
        <v>7.1646068421995341E-4</v>
      </c>
      <c r="D9" s="3">
        <f>SUM($C$2:C9)</f>
        <v>0.99659681174995518</v>
      </c>
      <c r="E9" s="3">
        <f>'teste c and n'!$J$33*'teste c and n'!C41</f>
        <v>9.6201558450800676E-4</v>
      </c>
      <c r="F9" s="3">
        <f>SUM($E$2:E9)</f>
        <v>0.99705948720202964</v>
      </c>
      <c r="G9" s="3">
        <f t="shared" si="1"/>
        <v>4.6267545207445693E-4</v>
      </c>
    </row>
    <row r="10" spans="1:12">
      <c r="A10" s="3">
        <v>9</v>
      </c>
      <c r="B10" s="3">
        <v>11</v>
      </c>
      <c r="C10" s="3">
        <f t="shared" si="0"/>
        <v>1.970266881604872E-3</v>
      </c>
      <c r="D10" s="3">
        <f>SUM($C$2:C10)</f>
        <v>0.99856707863156002</v>
      </c>
      <c r="E10" s="3">
        <f>'teste c and n'!$J$33*'teste c and n'!C42</f>
        <v>6.5444447024190803E-4</v>
      </c>
      <c r="F10" s="3">
        <f>SUM($E$2:E10)</f>
        <v>0.99771393167227151</v>
      </c>
      <c r="G10" s="3">
        <f t="shared" si="1"/>
        <v>8.5314695928850881E-4</v>
      </c>
    </row>
    <row r="11" spans="1:12">
      <c r="A11" s="3">
        <v>10</v>
      </c>
      <c r="B11" s="3">
        <v>1</v>
      </c>
      <c r="C11" s="3">
        <f t="shared" si="0"/>
        <v>1.7911517105498835E-4</v>
      </c>
      <c r="D11" s="3">
        <f>SUM($C$2:C11)</f>
        <v>0.99874619380261498</v>
      </c>
      <c r="E11" s="3">
        <f>'teste c and n'!$J$33*'teste c and n'!C43</f>
        <v>4.636705676288272E-4</v>
      </c>
      <c r="F11" s="3">
        <f>SUM($E$2:E11)</f>
        <v>0.99817760223990037</v>
      </c>
      <c r="G11" s="3">
        <f t="shared" si="1"/>
        <v>5.6859156271460431E-4</v>
      </c>
    </row>
    <row r="12" spans="1:12">
      <c r="A12" s="3">
        <v>11</v>
      </c>
      <c r="B12" s="3">
        <v>2</v>
      </c>
      <c r="C12" s="3">
        <f t="shared" si="0"/>
        <v>3.582303421099767E-4</v>
      </c>
      <c r="D12" s="3">
        <f>SUM($C$2:C12)</f>
        <v>0.999104424144725</v>
      </c>
      <c r="E12" s="3">
        <f>'teste c and n'!$J$33*'teste c and n'!C44</f>
        <v>3.3948659477840427E-4</v>
      </c>
      <c r="F12" s="3">
        <f>SUM($E$2:E12)</f>
        <v>0.99851708883467882</v>
      </c>
      <c r="G12" s="3">
        <f t="shared" si="1"/>
        <v>5.8733531004617756E-4</v>
      </c>
    </row>
    <row r="13" spans="1:12">
      <c r="A13" s="3">
        <v>12</v>
      </c>
      <c r="B13" s="3">
        <v>1</v>
      </c>
      <c r="C13" s="3">
        <f t="shared" si="0"/>
        <v>1.7911517105498835E-4</v>
      </c>
      <c r="D13" s="3">
        <f>SUM($C$2:C13)</f>
        <v>0.99928353931577996</v>
      </c>
      <c r="E13" s="3">
        <f>'teste c and n'!$J$33*'teste c and n'!C45</f>
        <v>2.5540187130621944E-4</v>
      </c>
      <c r="F13" s="3">
        <f>SUM($E$2:E13)</f>
        <v>0.99877249070598506</v>
      </c>
      <c r="G13" s="3">
        <f t="shared" si="1"/>
        <v>5.1104860979489519E-4</v>
      </c>
      <c r="L13">
        <f>SQRT(B17/10)</f>
        <v>23.62837277511932</v>
      </c>
    </row>
    <row r="14" spans="1:12">
      <c r="A14" s="3">
        <v>14</v>
      </c>
      <c r="B14" s="3">
        <v>1</v>
      </c>
      <c r="C14" s="3">
        <f t="shared" si="0"/>
        <v>1.7911517105498835E-4</v>
      </c>
      <c r="D14" s="3">
        <f>SUM($C$2:C14)</f>
        <v>0.99946265448683491</v>
      </c>
      <c r="E14" s="3">
        <f>'teste c and n'!$J$33*'teste c and n'!C46</f>
        <v>1.9657325363446563E-4</v>
      </c>
      <c r="F14" s="3">
        <f>SUM($E$2:E14)</f>
        <v>0.99896906395961949</v>
      </c>
      <c r="G14" s="3">
        <f t="shared" si="1"/>
        <v>4.9359052721542618E-4</v>
      </c>
      <c r="L14">
        <f>SQRT(B17+L13)</f>
        <v>74.87742231657765</v>
      </c>
    </row>
    <row r="15" spans="1:12">
      <c r="A15" s="3">
        <v>15</v>
      </c>
      <c r="B15" s="3">
        <v>1</v>
      </c>
      <c r="C15" s="3">
        <f t="shared" si="0"/>
        <v>1.7911517105498835E-4</v>
      </c>
      <c r="D15" s="3">
        <f>SUM($C$2:C15)</f>
        <v>0.99964176965788987</v>
      </c>
      <c r="E15" s="3">
        <f>'teste c and n'!$J$33*'teste c and n'!C47</f>
        <v>1.5426059193724862E-4</v>
      </c>
      <c r="F15" s="3">
        <f>SUM($E$2:E15)</f>
        <v>0.99912332455155672</v>
      </c>
      <c r="G15" s="3">
        <f t="shared" si="1"/>
        <v>5.18445106333143E-4</v>
      </c>
      <c r="L15">
        <f>1.63/L14</f>
        <v>2.1768911770339114E-2</v>
      </c>
    </row>
    <row r="16" spans="1:12">
      <c r="A16" s="23">
        <v>16</v>
      </c>
      <c r="B16" s="23">
        <v>2</v>
      </c>
      <c r="C16" s="23">
        <f t="shared" si="0"/>
        <v>3.582303421099767E-4</v>
      </c>
      <c r="D16" s="23">
        <f>SUM($C$2:C16)</f>
        <v>0.99999999999999989</v>
      </c>
      <c r="E16" s="23">
        <f>'teste c and n'!$J$33*'teste c and n'!C48</f>
        <v>1.230981415988007E-4</v>
      </c>
      <c r="F16" s="23">
        <f>SUM($E$2:E16)</f>
        <v>0.99924642269315556</v>
      </c>
      <c r="G16" s="23">
        <f t="shared" si="1"/>
        <v>7.5357730684433299E-4</v>
      </c>
    </row>
    <row r="17" spans="1:6">
      <c r="A17" s="3">
        <v>15</v>
      </c>
      <c r="B17">
        <f>SUM(B2:B16)</f>
        <v>5583</v>
      </c>
    </row>
    <row r="21" spans="1:6">
      <c r="A21" s="29" t="s">
        <v>27</v>
      </c>
      <c r="B21" s="29" t="s">
        <v>28</v>
      </c>
      <c r="C21" s="29" t="s">
        <v>29</v>
      </c>
      <c r="D21" s="29" t="s">
        <v>27</v>
      </c>
      <c r="E21" s="29" t="s">
        <v>28</v>
      </c>
      <c r="F21" s="29" t="s">
        <v>29</v>
      </c>
    </row>
    <row r="22" spans="1:6">
      <c r="A22" s="30">
        <v>1969</v>
      </c>
      <c r="B22" s="30">
        <v>1</v>
      </c>
      <c r="C22" s="30">
        <v>1</v>
      </c>
      <c r="D22" s="30">
        <v>1994</v>
      </c>
      <c r="E22" s="30">
        <v>23</v>
      </c>
      <c r="F22" s="30">
        <v>123</v>
      </c>
    </row>
    <row r="23" spans="1:6">
      <c r="A23" s="30">
        <v>1971</v>
      </c>
      <c r="B23" s="30">
        <v>1</v>
      </c>
      <c r="C23" s="30">
        <v>2</v>
      </c>
      <c r="D23" s="30">
        <v>1995</v>
      </c>
      <c r="E23" s="30">
        <v>13</v>
      </c>
      <c r="F23" s="30">
        <v>136</v>
      </c>
    </row>
    <row r="24" spans="1:6">
      <c r="A24" s="30">
        <v>1972</v>
      </c>
      <c r="B24" s="30">
        <v>1</v>
      </c>
      <c r="C24" s="30">
        <v>3</v>
      </c>
      <c r="D24" s="30">
        <v>1996</v>
      </c>
      <c r="E24" s="30">
        <v>24</v>
      </c>
      <c r="F24" s="30">
        <v>160</v>
      </c>
    </row>
    <row r="25" spans="1:6">
      <c r="A25" s="30">
        <v>1974</v>
      </c>
      <c r="B25" s="30">
        <v>1</v>
      </c>
      <c r="C25" s="30">
        <v>4</v>
      </c>
      <c r="D25" s="30">
        <v>1997</v>
      </c>
      <c r="E25" s="30">
        <v>60</v>
      </c>
      <c r="F25" s="30">
        <v>220</v>
      </c>
    </row>
    <row r="26" spans="1:6">
      <c r="A26" s="30">
        <v>1975</v>
      </c>
      <c r="B26" s="30">
        <v>2</v>
      </c>
      <c r="C26" s="30">
        <v>6</v>
      </c>
      <c r="D26" s="30">
        <v>1998</v>
      </c>
      <c r="E26" s="30">
        <v>28</v>
      </c>
      <c r="F26" s="30">
        <v>248</v>
      </c>
    </row>
    <row r="27" spans="1:6">
      <c r="A27" s="30">
        <v>1976</v>
      </c>
      <c r="B27" s="30">
        <v>1</v>
      </c>
      <c r="C27" s="30">
        <v>7</v>
      </c>
      <c r="D27" s="30">
        <v>1999</v>
      </c>
      <c r="E27" s="30">
        <v>25</v>
      </c>
      <c r="F27" s="30">
        <v>273</v>
      </c>
    </row>
    <row r="28" spans="1:6">
      <c r="A28" s="30">
        <v>1977</v>
      </c>
      <c r="B28" s="30">
        <v>1</v>
      </c>
      <c r="C28" s="30">
        <v>8</v>
      </c>
      <c r="D28" s="30">
        <v>2000</v>
      </c>
      <c r="E28" s="30">
        <v>30</v>
      </c>
      <c r="F28" s="30">
        <v>303</v>
      </c>
    </row>
    <row r="29" spans="1:6">
      <c r="A29" s="30">
        <v>1978</v>
      </c>
      <c r="B29" s="30">
        <v>2</v>
      </c>
      <c r="C29" s="30">
        <v>10</v>
      </c>
      <c r="D29" s="30">
        <v>2001</v>
      </c>
      <c r="E29" s="30">
        <v>25</v>
      </c>
      <c r="F29" s="30">
        <v>328</v>
      </c>
    </row>
    <row r="30" spans="1:6">
      <c r="A30" s="30">
        <v>1979</v>
      </c>
      <c r="B30" s="30">
        <v>4</v>
      </c>
      <c r="C30" s="30">
        <v>14</v>
      </c>
      <c r="D30" s="30">
        <v>2002</v>
      </c>
      <c r="E30" s="30">
        <v>45</v>
      </c>
      <c r="F30" s="30">
        <v>373</v>
      </c>
    </row>
    <row r="31" spans="1:6">
      <c r="A31" s="30">
        <v>1980</v>
      </c>
      <c r="B31" s="30">
        <v>2</v>
      </c>
      <c r="C31" s="30">
        <v>16</v>
      </c>
      <c r="D31" s="30">
        <v>2003</v>
      </c>
      <c r="E31" s="30">
        <v>55</v>
      </c>
      <c r="F31" s="30">
        <v>428</v>
      </c>
    </row>
    <row r="32" spans="1:6">
      <c r="A32" s="30">
        <v>1981</v>
      </c>
      <c r="B32" s="30">
        <v>3</v>
      </c>
      <c r="C32" s="30">
        <v>19</v>
      </c>
      <c r="D32" s="30">
        <v>2004</v>
      </c>
      <c r="E32" s="30">
        <v>57</v>
      </c>
      <c r="F32" s="30">
        <v>485</v>
      </c>
    </row>
    <row r="33" spans="1:6">
      <c r="A33" s="30">
        <v>1982</v>
      </c>
      <c r="B33" s="30">
        <v>2</v>
      </c>
      <c r="C33" s="30">
        <v>21</v>
      </c>
      <c r="D33" s="30">
        <v>2005</v>
      </c>
      <c r="E33" s="30">
        <v>48</v>
      </c>
      <c r="F33" s="30">
        <v>533</v>
      </c>
    </row>
    <row r="34" spans="1:6">
      <c r="A34" s="30">
        <v>1983</v>
      </c>
      <c r="B34" s="30">
        <v>3</v>
      </c>
      <c r="C34" s="30">
        <v>24</v>
      </c>
      <c r="D34" s="30">
        <v>2006</v>
      </c>
      <c r="E34" s="30">
        <v>56</v>
      </c>
      <c r="F34" s="30">
        <v>589</v>
      </c>
    </row>
    <row r="35" spans="1:6">
      <c r="A35" s="30">
        <v>1984</v>
      </c>
      <c r="B35" s="30">
        <v>1</v>
      </c>
      <c r="C35" s="30">
        <v>25</v>
      </c>
      <c r="D35" s="30">
        <v>2007</v>
      </c>
      <c r="E35" s="30">
        <v>75</v>
      </c>
      <c r="F35" s="30">
        <v>664</v>
      </c>
    </row>
    <row r="36" spans="1:6">
      <c r="A36" s="30">
        <v>1985</v>
      </c>
      <c r="B36" s="30">
        <v>2</v>
      </c>
      <c r="C36" s="30">
        <v>27</v>
      </c>
      <c r="D36" s="30">
        <v>2008</v>
      </c>
      <c r="E36" s="30">
        <v>112</v>
      </c>
      <c r="F36" s="30">
        <v>776</v>
      </c>
    </row>
    <row r="37" spans="1:6">
      <c r="A37" s="30">
        <v>1986</v>
      </c>
      <c r="B37" s="30">
        <v>5</v>
      </c>
      <c r="C37" s="30">
        <v>32</v>
      </c>
      <c r="D37" s="30">
        <v>2009</v>
      </c>
      <c r="E37" s="30">
        <v>95</v>
      </c>
      <c r="F37" s="30">
        <v>871</v>
      </c>
    </row>
    <row r="38" spans="1:6">
      <c r="A38" s="30">
        <v>1987</v>
      </c>
      <c r="B38" s="30">
        <v>6</v>
      </c>
      <c r="C38" s="30">
        <v>38</v>
      </c>
      <c r="D38" s="30">
        <v>2010</v>
      </c>
      <c r="E38" s="30">
        <v>129</v>
      </c>
      <c r="F38" s="30">
        <v>1000</v>
      </c>
    </row>
    <row r="39" spans="1:6">
      <c r="A39" s="30">
        <v>1988</v>
      </c>
      <c r="B39" s="30">
        <v>5</v>
      </c>
      <c r="C39" s="30">
        <v>43</v>
      </c>
      <c r="D39" s="30">
        <v>2011</v>
      </c>
      <c r="E39" s="30">
        <v>128</v>
      </c>
      <c r="F39" s="30">
        <v>1128</v>
      </c>
    </row>
    <row r="40" spans="1:6">
      <c r="A40" s="30">
        <v>1989</v>
      </c>
      <c r="B40" s="30">
        <v>5</v>
      </c>
      <c r="C40" s="30">
        <v>48</v>
      </c>
      <c r="D40" s="30">
        <v>2012</v>
      </c>
      <c r="E40" s="30">
        <v>154</v>
      </c>
      <c r="F40" s="30">
        <v>1282</v>
      </c>
    </row>
    <row r="41" spans="1:6">
      <c r="A41" s="30">
        <v>1990</v>
      </c>
      <c r="B41" s="30">
        <v>5</v>
      </c>
      <c r="C41" s="30">
        <v>53</v>
      </c>
      <c r="D41" s="30">
        <v>2013</v>
      </c>
      <c r="E41" s="30">
        <v>196</v>
      </c>
      <c r="F41" s="30">
        <v>1478</v>
      </c>
    </row>
    <row r="42" spans="1:6">
      <c r="A42" s="30">
        <v>1991</v>
      </c>
      <c r="B42" s="30">
        <v>15</v>
      </c>
      <c r="C42" s="30">
        <v>68</v>
      </c>
      <c r="D42" s="30">
        <v>2014</v>
      </c>
      <c r="E42" s="30">
        <v>187</v>
      </c>
      <c r="F42" s="30">
        <v>1665</v>
      </c>
    </row>
    <row r="43" spans="1:6">
      <c r="A43" s="30">
        <v>1992</v>
      </c>
      <c r="B43" s="30">
        <v>15</v>
      </c>
      <c r="C43" s="30">
        <v>83</v>
      </c>
      <c r="D43" s="30">
        <v>2015</v>
      </c>
      <c r="E43" s="30">
        <v>150</v>
      </c>
      <c r="F43" s="30">
        <v>1815</v>
      </c>
    </row>
    <row r="44" spans="1:6">
      <c r="A44" s="31">
        <v>1993</v>
      </c>
      <c r="B44" s="31">
        <v>17</v>
      </c>
      <c r="C44" s="31">
        <v>100</v>
      </c>
      <c r="D44" s="31">
        <v>2016</v>
      </c>
      <c r="E44" s="31">
        <v>40</v>
      </c>
      <c r="F44" s="31">
        <v>1855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21" sqref="D21"/>
    </sheetView>
  </sheetViews>
  <sheetFormatPr defaultRowHeight="15"/>
  <cols>
    <col min="1" max="1" width="20" customWidth="1"/>
    <col min="2" max="2" width="13.5703125" customWidth="1"/>
    <col min="4" max="4" width="18.28515625" customWidth="1"/>
    <col min="5" max="5" width="13.42578125" customWidth="1"/>
    <col min="6" max="6" width="10.42578125" customWidth="1"/>
    <col min="7" max="7" width="13.85546875" customWidth="1"/>
  </cols>
  <sheetData>
    <row r="1" spans="1:11">
      <c r="A1" s="80" t="s">
        <v>30</v>
      </c>
      <c r="B1" s="80"/>
      <c r="C1" s="80"/>
      <c r="D1" s="80" t="s">
        <v>31</v>
      </c>
      <c r="E1" s="80"/>
      <c r="F1" s="80"/>
    </row>
    <row r="2" spans="1:11">
      <c r="A2" s="23" t="s">
        <v>32</v>
      </c>
      <c r="B2" s="23" t="s">
        <v>33</v>
      </c>
      <c r="C2" s="23" t="s">
        <v>19</v>
      </c>
      <c r="D2" s="23" t="s">
        <v>32</v>
      </c>
      <c r="E2" s="23" t="s">
        <v>33</v>
      </c>
      <c r="F2" s="23" t="s">
        <v>19</v>
      </c>
      <c r="I2" s="32" t="s">
        <v>55</v>
      </c>
      <c r="J2" s="15" t="s">
        <v>33</v>
      </c>
      <c r="K2" s="15" t="s">
        <v>19</v>
      </c>
    </row>
    <row r="3" spans="1:11">
      <c r="A3" s="5" t="s">
        <v>34</v>
      </c>
      <c r="B3" s="24">
        <v>342</v>
      </c>
      <c r="C3" s="33">
        <f t="shared" ref="C3:C12" si="0">B3/$B$13</f>
        <v>0.33107454017424975</v>
      </c>
      <c r="D3" s="34" t="s">
        <v>34</v>
      </c>
      <c r="E3" s="35">
        <v>302</v>
      </c>
      <c r="F3" s="33">
        <f>E3/$B$27</f>
        <v>0.39632545931758528</v>
      </c>
      <c r="I3" t="s">
        <v>35</v>
      </c>
      <c r="J3">
        <v>1028</v>
      </c>
      <c r="K3" s="36">
        <f>J3/$J$12</f>
        <v>0.96707431796801502</v>
      </c>
    </row>
    <row r="4" spans="1:11">
      <c r="A4" t="s">
        <v>36</v>
      </c>
      <c r="B4" s="3">
        <v>120</v>
      </c>
      <c r="C4" s="37">
        <f t="shared" si="0"/>
        <v>0.11616650532429816</v>
      </c>
      <c r="D4" s="38" t="s">
        <v>36</v>
      </c>
      <c r="E4" s="39">
        <v>69</v>
      </c>
      <c r="F4" s="37">
        <f t="shared" ref="F4:F12" si="1">E4/$B$27</f>
        <v>9.055118110236221E-2</v>
      </c>
      <c r="I4" t="s">
        <v>37</v>
      </c>
      <c r="J4">
        <v>10</v>
      </c>
      <c r="K4" s="36">
        <f t="shared" ref="K4:K11" si="2">J4/$J$12</f>
        <v>9.4073377234242701E-3</v>
      </c>
    </row>
    <row r="5" spans="1:11">
      <c r="A5" t="s">
        <v>38</v>
      </c>
      <c r="B5" s="3">
        <v>99</v>
      </c>
      <c r="C5" s="37">
        <f t="shared" si="0"/>
        <v>9.5837366892545989E-2</v>
      </c>
      <c r="D5" s="38" t="s">
        <v>38</v>
      </c>
      <c r="E5" s="39">
        <v>65</v>
      </c>
      <c r="F5" s="37">
        <f t="shared" si="1"/>
        <v>8.5301837270341213E-2</v>
      </c>
      <c r="I5" t="s">
        <v>39</v>
      </c>
      <c r="J5">
        <v>9</v>
      </c>
      <c r="K5" s="36">
        <f t="shared" si="2"/>
        <v>8.4666039510818431E-3</v>
      </c>
    </row>
    <row r="6" spans="1:11">
      <c r="A6" t="s">
        <v>40</v>
      </c>
      <c r="B6" s="3">
        <v>78</v>
      </c>
      <c r="C6" s="37">
        <f t="shared" si="0"/>
        <v>7.5508228460793803E-2</v>
      </c>
      <c r="D6" s="38" t="s">
        <v>41</v>
      </c>
      <c r="E6" s="39">
        <v>55</v>
      </c>
      <c r="F6" s="37">
        <f t="shared" si="1"/>
        <v>7.217847769028872E-2</v>
      </c>
      <c r="I6" t="s">
        <v>42</v>
      </c>
      <c r="J6">
        <v>5</v>
      </c>
      <c r="K6" s="36">
        <f t="shared" si="2"/>
        <v>4.7036688617121351E-3</v>
      </c>
    </row>
    <row r="7" spans="1:11">
      <c r="A7" t="s">
        <v>43</v>
      </c>
      <c r="B7" s="3">
        <v>75</v>
      </c>
      <c r="C7" s="37">
        <f t="shared" si="0"/>
        <v>7.2604065827686345E-2</v>
      </c>
      <c r="D7" s="38" t="s">
        <v>44</v>
      </c>
      <c r="E7" s="39">
        <v>53</v>
      </c>
      <c r="F7" s="37">
        <f t="shared" si="1"/>
        <v>6.9553805774278221E-2</v>
      </c>
      <c r="I7" t="s">
        <v>45</v>
      </c>
      <c r="J7">
        <v>5</v>
      </c>
      <c r="K7" s="36">
        <f t="shared" si="2"/>
        <v>4.7036688617121351E-3</v>
      </c>
    </row>
    <row r="8" spans="1:11">
      <c r="A8" t="s">
        <v>44</v>
      </c>
      <c r="B8" s="3">
        <v>70</v>
      </c>
      <c r="C8" s="37">
        <f t="shared" si="0"/>
        <v>6.7763794772507255E-2</v>
      </c>
      <c r="D8" s="38" t="s">
        <v>46</v>
      </c>
      <c r="E8" s="39">
        <v>51</v>
      </c>
      <c r="F8" s="37">
        <f t="shared" si="1"/>
        <v>6.6929133858267723E-2</v>
      </c>
      <c r="I8" t="s">
        <v>47</v>
      </c>
      <c r="J8">
        <v>3</v>
      </c>
      <c r="K8" s="36">
        <f t="shared" si="2"/>
        <v>2.8222013170272815E-3</v>
      </c>
    </row>
    <row r="9" spans="1:11">
      <c r="A9" t="s">
        <v>46</v>
      </c>
      <c r="B9" s="3">
        <v>67</v>
      </c>
      <c r="C9" s="37">
        <f t="shared" si="0"/>
        <v>6.4859632139399812E-2</v>
      </c>
      <c r="D9" s="38" t="s">
        <v>48</v>
      </c>
      <c r="E9" s="39">
        <v>44</v>
      </c>
      <c r="F9" s="37">
        <f t="shared" si="1"/>
        <v>5.774278215223097E-2</v>
      </c>
      <c r="I9" t="s">
        <v>49</v>
      </c>
      <c r="J9">
        <v>1</v>
      </c>
      <c r="K9" s="36">
        <f t="shared" si="2"/>
        <v>9.4073377234242712E-4</v>
      </c>
    </row>
    <row r="10" spans="1:11">
      <c r="A10" t="s">
        <v>41</v>
      </c>
      <c r="B10" s="3">
        <v>67</v>
      </c>
      <c r="C10" s="37">
        <f t="shared" si="0"/>
        <v>6.4859632139399812E-2</v>
      </c>
      <c r="D10" s="38" t="s">
        <v>40</v>
      </c>
      <c r="E10" s="39">
        <v>43</v>
      </c>
      <c r="F10" s="37">
        <f t="shared" si="1"/>
        <v>5.6430446194225721E-2</v>
      </c>
      <c r="I10" t="s">
        <v>50</v>
      </c>
      <c r="J10">
        <v>1</v>
      </c>
      <c r="K10" s="36">
        <f t="shared" si="2"/>
        <v>9.4073377234242712E-4</v>
      </c>
    </row>
    <row r="11" spans="1:11">
      <c r="A11" t="s">
        <v>51</v>
      </c>
      <c r="B11" s="3">
        <v>65</v>
      </c>
      <c r="C11" s="37">
        <f t="shared" si="0"/>
        <v>6.2923523717328164E-2</v>
      </c>
      <c r="D11" s="38" t="s">
        <v>52</v>
      </c>
      <c r="E11" s="39">
        <v>42</v>
      </c>
      <c r="F11" s="37">
        <f t="shared" si="1"/>
        <v>5.5118110236220472E-2</v>
      </c>
      <c r="I11" t="s">
        <v>53</v>
      </c>
      <c r="J11">
        <v>1</v>
      </c>
      <c r="K11" s="36">
        <f t="shared" si="2"/>
        <v>9.4073377234242712E-4</v>
      </c>
    </row>
    <row r="12" spans="1:11">
      <c r="A12" t="s">
        <v>54</v>
      </c>
      <c r="B12" s="3">
        <v>50</v>
      </c>
      <c r="C12" s="37">
        <f t="shared" si="0"/>
        <v>4.8402710551790899E-2</v>
      </c>
      <c r="D12" s="38" t="s">
        <v>51</v>
      </c>
      <c r="E12" s="39">
        <v>38</v>
      </c>
      <c r="F12" s="37">
        <f t="shared" si="1"/>
        <v>4.9868766404199474E-2</v>
      </c>
      <c r="I12" t="s">
        <v>6</v>
      </c>
      <c r="J12">
        <f>SUM(J3:J11)</f>
        <v>1063</v>
      </c>
      <c r="K12" s="36">
        <f>SUM(K3:K11)</f>
        <v>0.99999999999999989</v>
      </c>
    </row>
    <row r="13" spans="1:11">
      <c r="A13" s="22" t="s">
        <v>6</v>
      </c>
      <c r="B13" s="23">
        <f>SUM(B3:B12)</f>
        <v>1033</v>
      </c>
      <c r="C13" s="40">
        <f>SUM(C3:C12)</f>
        <v>0.99999999999999989</v>
      </c>
      <c r="D13" s="41" t="s">
        <v>6</v>
      </c>
      <c r="E13" s="42">
        <f>SUM(E3:E12)</f>
        <v>762</v>
      </c>
      <c r="F13" s="40">
        <f>SUM(F3:F12)</f>
        <v>1</v>
      </c>
    </row>
    <row r="16" spans="1:11">
      <c r="A16" s="15" t="s">
        <v>32</v>
      </c>
      <c r="B16" s="15" t="s">
        <v>33</v>
      </c>
      <c r="C16" s="15" t="s">
        <v>19</v>
      </c>
    </row>
    <row r="17" spans="1:3">
      <c r="A17" s="34" t="s">
        <v>34</v>
      </c>
      <c r="B17" s="35">
        <v>302</v>
      </c>
      <c r="C17" s="33">
        <f>B17/$B$27</f>
        <v>0.39632545931758528</v>
      </c>
    </row>
    <row r="18" spans="1:3">
      <c r="A18" s="38" t="s">
        <v>36</v>
      </c>
      <c r="B18" s="39">
        <v>69</v>
      </c>
      <c r="C18" s="37">
        <f t="shared" ref="C18:C26" si="3">B18/$B$27</f>
        <v>9.055118110236221E-2</v>
      </c>
    </row>
    <row r="19" spans="1:3">
      <c r="A19" s="38" t="s">
        <v>38</v>
      </c>
      <c r="B19" s="39">
        <v>65</v>
      </c>
      <c r="C19" s="37">
        <f t="shared" si="3"/>
        <v>8.5301837270341213E-2</v>
      </c>
    </row>
    <row r="20" spans="1:3">
      <c r="A20" s="38" t="s">
        <v>41</v>
      </c>
      <c r="B20" s="39">
        <v>55</v>
      </c>
      <c r="C20" s="37">
        <f t="shared" si="3"/>
        <v>7.217847769028872E-2</v>
      </c>
    </row>
    <row r="21" spans="1:3">
      <c r="A21" s="38" t="s">
        <v>44</v>
      </c>
      <c r="B21" s="39">
        <v>53</v>
      </c>
      <c r="C21" s="37">
        <f t="shared" si="3"/>
        <v>6.9553805774278221E-2</v>
      </c>
    </row>
    <row r="22" spans="1:3">
      <c r="A22" s="38" t="s">
        <v>46</v>
      </c>
      <c r="B22" s="39">
        <v>51</v>
      </c>
      <c r="C22" s="37">
        <f t="shared" si="3"/>
        <v>6.6929133858267723E-2</v>
      </c>
    </row>
    <row r="23" spans="1:3">
      <c r="A23" s="38" t="s">
        <v>48</v>
      </c>
      <c r="B23" s="39">
        <v>44</v>
      </c>
      <c r="C23" s="37">
        <f t="shared" si="3"/>
        <v>5.774278215223097E-2</v>
      </c>
    </row>
    <row r="24" spans="1:3">
      <c r="A24" s="38" t="s">
        <v>40</v>
      </c>
      <c r="B24" s="39">
        <v>43</v>
      </c>
      <c r="C24" s="37">
        <f t="shared" si="3"/>
        <v>5.6430446194225721E-2</v>
      </c>
    </row>
    <row r="25" spans="1:3">
      <c r="A25" s="38" t="s">
        <v>52</v>
      </c>
      <c r="B25" s="39">
        <v>42</v>
      </c>
      <c r="C25" s="37">
        <f t="shared" si="3"/>
        <v>5.5118110236220472E-2</v>
      </c>
    </row>
    <row r="26" spans="1:3">
      <c r="A26" s="38" t="s">
        <v>51</v>
      </c>
      <c r="B26" s="39">
        <v>38</v>
      </c>
      <c r="C26" s="37">
        <f t="shared" si="3"/>
        <v>4.9868766404199474E-2</v>
      </c>
    </row>
    <row r="27" spans="1:3">
      <c r="A27" s="41" t="s">
        <v>6</v>
      </c>
      <c r="B27" s="42">
        <f>SUM(B17:B26)</f>
        <v>762</v>
      </c>
      <c r="C27" s="40">
        <f>SUM(C17:C26)</f>
        <v>1</v>
      </c>
    </row>
  </sheetData>
  <mergeCells count="2">
    <mergeCell ref="A1:C1"/>
    <mergeCell ref="D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topLeftCell="A88" workbookViewId="0">
      <selection activeCell="B4" sqref="B4"/>
    </sheetView>
  </sheetViews>
  <sheetFormatPr defaultRowHeight="15"/>
  <cols>
    <col min="1" max="2" width="22.7109375" customWidth="1"/>
    <col min="3" max="3" width="23" customWidth="1"/>
    <col min="4" max="4" width="13.5703125" customWidth="1"/>
    <col min="5" max="5" width="12.85546875" customWidth="1"/>
    <col min="257" max="258" width="22.7109375" customWidth="1"/>
    <col min="259" max="259" width="23" customWidth="1"/>
    <col min="260" max="260" width="13.5703125" customWidth="1"/>
    <col min="261" max="261" width="12.85546875" customWidth="1"/>
    <col min="513" max="514" width="22.7109375" customWidth="1"/>
    <col min="515" max="515" width="23" customWidth="1"/>
    <col min="516" max="516" width="13.5703125" customWidth="1"/>
    <col min="517" max="517" width="12.85546875" customWidth="1"/>
    <col min="769" max="770" width="22.7109375" customWidth="1"/>
    <col min="771" max="771" width="23" customWidth="1"/>
    <col min="772" max="772" width="13.5703125" customWidth="1"/>
    <col min="773" max="773" width="12.85546875" customWidth="1"/>
    <col min="1025" max="1026" width="22.7109375" customWidth="1"/>
    <col min="1027" max="1027" width="23" customWidth="1"/>
    <col min="1028" max="1028" width="13.5703125" customWidth="1"/>
    <col min="1029" max="1029" width="12.85546875" customWidth="1"/>
    <col min="1281" max="1282" width="22.7109375" customWidth="1"/>
    <col min="1283" max="1283" width="23" customWidth="1"/>
    <col min="1284" max="1284" width="13.5703125" customWidth="1"/>
    <col min="1285" max="1285" width="12.85546875" customWidth="1"/>
    <col min="1537" max="1538" width="22.7109375" customWidth="1"/>
    <col min="1539" max="1539" width="23" customWidth="1"/>
    <col min="1540" max="1540" width="13.5703125" customWidth="1"/>
    <col min="1541" max="1541" width="12.85546875" customWidth="1"/>
    <col min="1793" max="1794" width="22.7109375" customWidth="1"/>
    <col min="1795" max="1795" width="23" customWidth="1"/>
    <col min="1796" max="1796" width="13.5703125" customWidth="1"/>
    <col min="1797" max="1797" width="12.85546875" customWidth="1"/>
    <col min="2049" max="2050" width="22.7109375" customWidth="1"/>
    <col min="2051" max="2051" width="23" customWidth="1"/>
    <col min="2052" max="2052" width="13.5703125" customWidth="1"/>
    <col min="2053" max="2053" width="12.85546875" customWidth="1"/>
    <col min="2305" max="2306" width="22.7109375" customWidth="1"/>
    <col min="2307" max="2307" width="23" customWidth="1"/>
    <col min="2308" max="2308" width="13.5703125" customWidth="1"/>
    <col min="2309" max="2309" width="12.85546875" customWidth="1"/>
    <col min="2561" max="2562" width="22.7109375" customWidth="1"/>
    <col min="2563" max="2563" width="23" customWidth="1"/>
    <col min="2564" max="2564" width="13.5703125" customWidth="1"/>
    <col min="2565" max="2565" width="12.85546875" customWidth="1"/>
    <col min="2817" max="2818" width="22.7109375" customWidth="1"/>
    <col min="2819" max="2819" width="23" customWidth="1"/>
    <col min="2820" max="2820" width="13.5703125" customWidth="1"/>
    <col min="2821" max="2821" width="12.85546875" customWidth="1"/>
    <col min="3073" max="3074" width="22.7109375" customWidth="1"/>
    <col min="3075" max="3075" width="23" customWidth="1"/>
    <col min="3076" max="3076" width="13.5703125" customWidth="1"/>
    <col min="3077" max="3077" width="12.85546875" customWidth="1"/>
    <col min="3329" max="3330" width="22.7109375" customWidth="1"/>
    <col min="3331" max="3331" width="23" customWidth="1"/>
    <col min="3332" max="3332" width="13.5703125" customWidth="1"/>
    <col min="3333" max="3333" width="12.85546875" customWidth="1"/>
    <col min="3585" max="3586" width="22.7109375" customWidth="1"/>
    <col min="3587" max="3587" width="23" customWidth="1"/>
    <col min="3588" max="3588" width="13.5703125" customWidth="1"/>
    <col min="3589" max="3589" width="12.85546875" customWidth="1"/>
    <col min="3841" max="3842" width="22.7109375" customWidth="1"/>
    <col min="3843" max="3843" width="23" customWidth="1"/>
    <col min="3844" max="3844" width="13.5703125" customWidth="1"/>
    <col min="3845" max="3845" width="12.85546875" customWidth="1"/>
    <col min="4097" max="4098" width="22.7109375" customWidth="1"/>
    <col min="4099" max="4099" width="23" customWidth="1"/>
    <col min="4100" max="4100" width="13.5703125" customWidth="1"/>
    <col min="4101" max="4101" width="12.85546875" customWidth="1"/>
    <col min="4353" max="4354" width="22.7109375" customWidth="1"/>
    <col min="4355" max="4355" width="23" customWidth="1"/>
    <col min="4356" max="4356" width="13.5703125" customWidth="1"/>
    <col min="4357" max="4357" width="12.85546875" customWidth="1"/>
    <col min="4609" max="4610" width="22.7109375" customWidth="1"/>
    <col min="4611" max="4611" width="23" customWidth="1"/>
    <col min="4612" max="4612" width="13.5703125" customWidth="1"/>
    <col min="4613" max="4613" width="12.85546875" customWidth="1"/>
    <col min="4865" max="4866" width="22.7109375" customWidth="1"/>
    <col min="4867" max="4867" width="23" customWidth="1"/>
    <col min="4868" max="4868" width="13.5703125" customWidth="1"/>
    <col min="4869" max="4869" width="12.85546875" customWidth="1"/>
    <col min="5121" max="5122" width="22.7109375" customWidth="1"/>
    <col min="5123" max="5123" width="23" customWidth="1"/>
    <col min="5124" max="5124" width="13.5703125" customWidth="1"/>
    <col min="5125" max="5125" width="12.85546875" customWidth="1"/>
    <col min="5377" max="5378" width="22.7109375" customWidth="1"/>
    <col min="5379" max="5379" width="23" customWidth="1"/>
    <col min="5380" max="5380" width="13.5703125" customWidth="1"/>
    <col min="5381" max="5381" width="12.85546875" customWidth="1"/>
    <col min="5633" max="5634" width="22.7109375" customWidth="1"/>
    <col min="5635" max="5635" width="23" customWidth="1"/>
    <col min="5636" max="5636" width="13.5703125" customWidth="1"/>
    <col min="5637" max="5637" width="12.85546875" customWidth="1"/>
    <col min="5889" max="5890" width="22.7109375" customWidth="1"/>
    <col min="5891" max="5891" width="23" customWidth="1"/>
    <col min="5892" max="5892" width="13.5703125" customWidth="1"/>
    <col min="5893" max="5893" width="12.85546875" customWidth="1"/>
    <col min="6145" max="6146" width="22.7109375" customWidth="1"/>
    <col min="6147" max="6147" width="23" customWidth="1"/>
    <col min="6148" max="6148" width="13.5703125" customWidth="1"/>
    <col min="6149" max="6149" width="12.85546875" customWidth="1"/>
    <col min="6401" max="6402" width="22.7109375" customWidth="1"/>
    <col min="6403" max="6403" width="23" customWidth="1"/>
    <col min="6404" max="6404" width="13.5703125" customWidth="1"/>
    <col min="6405" max="6405" width="12.85546875" customWidth="1"/>
    <col min="6657" max="6658" width="22.7109375" customWidth="1"/>
    <col min="6659" max="6659" width="23" customWidth="1"/>
    <col min="6660" max="6660" width="13.5703125" customWidth="1"/>
    <col min="6661" max="6661" width="12.85546875" customWidth="1"/>
    <col min="6913" max="6914" width="22.7109375" customWidth="1"/>
    <col min="6915" max="6915" width="23" customWidth="1"/>
    <col min="6916" max="6916" width="13.5703125" customWidth="1"/>
    <col min="6917" max="6917" width="12.85546875" customWidth="1"/>
    <col min="7169" max="7170" width="22.7109375" customWidth="1"/>
    <col min="7171" max="7171" width="23" customWidth="1"/>
    <col min="7172" max="7172" width="13.5703125" customWidth="1"/>
    <col min="7173" max="7173" width="12.85546875" customWidth="1"/>
    <col min="7425" max="7426" width="22.7109375" customWidth="1"/>
    <col min="7427" max="7427" width="23" customWidth="1"/>
    <col min="7428" max="7428" width="13.5703125" customWidth="1"/>
    <col min="7429" max="7429" width="12.85546875" customWidth="1"/>
    <col min="7681" max="7682" width="22.7109375" customWidth="1"/>
    <col min="7683" max="7683" width="23" customWidth="1"/>
    <col min="7684" max="7684" width="13.5703125" customWidth="1"/>
    <col min="7685" max="7685" width="12.85546875" customWidth="1"/>
    <col min="7937" max="7938" width="22.7109375" customWidth="1"/>
    <col min="7939" max="7939" width="23" customWidth="1"/>
    <col min="7940" max="7940" width="13.5703125" customWidth="1"/>
    <col min="7941" max="7941" width="12.85546875" customWidth="1"/>
    <col min="8193" max="8194" width="22.7109375" customWidth="1"/>
    <col min="8195" max="8195" width="23" customWidth="1"/>
    <col min="8196" max="8196" width="13.5703125" customWidth="1"/>
    <col min="8197" max="8197" width="12.85546875" customWidth="1"/>
    <col min="8449" max="8450" width="22.7109375" customWidth="1"/>
    <col min="8451" max="8451" width="23" customWidth="1"/>
    <col min="8452" max="8452" width="13.5703125" customWidth="1"/>
    <col min="8453" max="8453" width="12.85546875" customWidth="1"/>
    <col min="8705" max="8706" width="22.7109375" customWidth="1"/>
    <col min="8707" max="8707" width="23" customWidth="1"/>
    <col min="8708" max="8708" width="13.5703125" customWidth="1"/>
    <col min="8709" max="8709" width="12.85546875" customWidth="1"/>
    <col min="8961" max="8962" width="22.7109375" customWidth="1"/>
    <col min="8963" max="8963" width="23" customWidth="1"/>
    <col min="8964" max="8964" width="13.5703125" customWidth="1"/>
    <col min="8965" max="8965" width="12.85546875" customWidth="1"/>
    <col min="9217" max="9218" width="22.7109375" customWidth="1"/>
    <col min="9219" max="9219" width="23" customWidth="1"/>
    <col min="9220" max="9220" width="13.5703125" customWidth="1"/>
    <col min="9221" max="9221" width="12.85546875" customWidth="1"/>
    <col min="9473" max="9474" width="22.7109375" customWidth="1"/>
    <col min="9475" max="9475" width="23" customWidth="1"/>
    <col min="9476" max="9476" width="13.5703125" customWidth="1"/>
    <col min="9477" max="9477" width="12.85546875" customWidth="1"/>
    <col min="9729" max="9730" width="22.7109375" customWidth="1"/>
    <col min="9731" max="9731" width="23" customWidth="1"/>
    <col min="9732" max="9732" width="13.5703125" customWidth="1"/>
    <col min="9733" max="9733" width="12.85546875" customWidth="1"/>
    <col min="9985" max="9986" width="22.7109375" customWidth="1"/>
    <col min="9987" max="9987" width="23" customWidth="1"/>
    <col min="9988" max="9988" width="13.5703125" customWidth="1"/>
    <col min="9989" max="9989" width="12.85546875" customWidth="1"/>
    <col min="10241" max="10242" width="22.7109375" customWidth="1"/>
    <col min="10243" max="10243" width="23" customWidth="1"/>
    <col min="10244" max="10244" width="13.5703125" customWidth="1"/>
    <col min="10245" max="10245" width="12.85546875" customWidth="1"/>
    <col min="10497" max="10498" width="22.7109375" customWidth="1"/>
    <col min="10499" max="10499" width="23" customWidth="1"/>
    <col min="10500" max="10500" width="13.5703125" customWidth="1"/>
    <col min="10501" max="10501" width="12.85546875" customWidth="1"/>
    <col min="10753" max="10754" width="22.7109375" customWidth="1"/>
    <col min="10755" max="10755" width="23" customWidth="1"/>
    <col min="10756" max="10756" width="13.5703125" customWidth="1"/>
    <col min="10757" max="10757" width="12.85546875" customWidth="1"/>
    <col min="11009" max="11010" width="22.7109375" customWidth="1"/>
    <col min="11011" max="11011" width="23" customWidth="1"/>
    <col min="11012" max="11012" width="13.5703125" customWidth="1"/>
    <col min="11013" max="11013" width="12.85546875" customWidth="1"/>
    <col min="11265" max="11266" width="22.7109375" customWidth="1"/>
    <col min="11267" max="11267" width="23" customWidth="1"/>
    <col min="11268" max="11268" width="13.5703125" customWidth="1"/>
    <col min="11269" max="11269" width="12.85546875" customWidth="1"/>
    <col min="11521" max="11522" width="22.7109375" customWidth="1"/>
    <col min="11523" max="11523" width="23" customWidth="1"/>
    <col min="11524" max="11524" width="13.5703125" customWidth="1"/>
    <col min="11525" max="11525" width="12.85546875" customWidth="1"/>
    <col min="11777" max="11778" width="22.7109375" customWidth="1"/>
    <col min="11779" max="11779" width="23" customWidth="1"/>
    <col min="11780" max="11780" width="13.5703125" customWidth="1"/>
    <col min="11781" max="11781" width="12.85546875" customWidth="1"/>
    <col min="12033" max="12034" width="22.7109375" customWidth="1"/>
    <col min="12035" max="12035" width="23" customWidth="1"/>
    <col min="12036" max="12036" width="13.5703125" customWidth="1"/>
    <col min="12037" max="12037" width="12.85546875" customWidth="1"/>
    <col min="12289" max="12290" width="22.7109375" customWidth="1"/>
    <col min="12291" max="12291" width="23" customWidth="1"/>
    <col min="12292" max="12292" width="13.5703125" customWidth="1"/>
    <col min="12293" max="12293" width="12.85546875" customWidth="1"/>
    <col min="12545" max="12546" width="22.7109375" customWidth="1"/>
    <col min="12547" max="12547" width="23" customWidth="1"/>
    <col min="12548" max="12548" width="13.5703125" customWidth="1"/>
    <col min="12549" max="12549" width="12.85546875" customWidth="1"/>
    <col min="12801" max="12802" width="22.7109375" customWidth="1"/>
    <col min="12803" max="12803" width="23" customWidth="1"/>
    <col min="12804" max="12804" width="13.5703125" customWidth="1"/>
    <col min="12805" max="12805" width="12.85546875" customWidth="1"/>
    <col min="13057" max="13058" width="22.7109375" customWidth="1"/>
    <col min="13059" max="13059" width="23" customWidth="1"/>
    <col min="13060" max="13060" width="13.5703125" customWidth="1"/>
    <col min="13061" max="13061" width="12.85546875" customWidth="1"/>
    <col min="13313" max="13314" width="22.7109375" customWidth="1"/>
    <col min="13315" max="13315" width="23" customWidth="1"/>
    <col min="13316" max="13316" width="13.5703125" customWidth="1"/>
    <col min="13317" max="13317" width="12.85546875" customWidth="1"/>
    <col min="13569" max="13570" width="22.7109375" customWidth="1"/>
    <col min="13571" max="13571" width="23" customWidth="1"/>
    <col min="13572" max="13572" width="13.5703125" customWidth="1"/>
    <col min="13573" max="13573" width="12.85546875" customWidth="1"/>
    <col min="13825" max="13826" width="22.7109375" customWidth="1"/>
    <col min="13827" max="13827" width="23" customWidth="1"/>
    <col min="13828" max="13828" width="13.5703125" customWidth="1"/>
    <col min="13829" max="13829" width="12.85546875" customWidth="1"/>
    <col min="14081" max="14082" width="22.7109375" customWidth="1"/>
    <col min="14083" max="14083" width="23" customWidth="1"/>
    <col min="14084" max="14084" width="13.5703125" customWidth="1"/>
    <col min="14085" max="14085" width="12.85546875" customWidth="1"/>
    <col min="14337" max="14338" width="22.7109375" customWidth="1"/>
    <col min="14339" max="14339" width="23" customWidth="1"/>
    <col min="14340" max="14340" width="13.5703125" customWidth="1"/>
    <col min="14341" max="14341" width="12.85546875" customWidth="1"/>
    <col min="14593" max="14594" width="22.7109375" customWidth="1"/>
    <col min="14595" max="14595" width="23" customWidth="1"/>
    <col min="14596" max="14596" width="13.5703125" customWidth="1"/>
    <col min="14597" max="14597" width="12.85546875" customWidth="1"/>
    <col min="14849" max="14850" width="22.7109375" customWidth="1"/>
    <col min="14851" max="14851" width="23" customWidth="1"/>
    <col min="14852" max="14852" width="13.5703125" customWidth="1"/>
    <col min="14853" max="14853" width="12.85546875" customWidth="1"/>
    <col min="15105" max="15106" width="22.7109375" customWidth="1"/>
    <col min="15107" max="15107" width="23" customWidth="1"/>
    <col min="15108" max="15108" width="13.5703125" customWidth="1"/>
    <col min="15109" max="15109" width="12.85546875" customWidth="1"/>
    <col min="15361" max="15362" width="22.7109375" customWidth="1"/>
    <col min="15363" max="15363" width="23" customWidth="1"/>
    <col min="15364" max="15364" width="13.5703125" customWidth="1"/>
    <col min="15365" max="15365" width="12.85546875" customWidth="1"/>
    <col min="15617" max="15618" width="22.7109375" customWidth="1"/>
    <col min="15619" max="15619" width="23" customWidth="1"/>
    <col min="15620" max="15620" width="13.5703125" customWidth="1"/>
    <col min="15621" max="15621" width="12.85546875" customWidth="1"/>
    <col min="15873" max="15874" width="22.7109375" customWidth="1"/>
    <col min="15875" max="15875" width="23" customWidth="1"/>
    <col min="15876" max="15876" width="13.5703125" customWidth="1"/>
    <col min="15877" max="15877" width="12.85546875" customWidth="1"/>
    <col min="16129" max="16130" width="22.7109375" customWidth="1"/>
    <col min="16131" max="16131" width="23" customWidth="1"/>
    <col min="16132" max="16132" width="13.5703125" customWidth="1"/>
    <col min="16133" max="16133" width="12.85546875" customWidth="1"/>
  </cols>
  <sheetData>
    <row r="1" spans="1:3">
      <c r="A1" s="43" t="s">
        <v>56</v>
      </c>
    </row>
    <row r="2" spans="1:3">
      <c r="A2" s="43" t="s">
        <v>57</v>
      </c>
    </row>
    <row r="3" spans="1:3">
      <c r="A3" s="43" t="s">
        <v>58</v>
      </c>
    </row>
    <row r="6" spans="1:3" ht="16.5">
      <c r="A6" s="44" t="s">
        <v>59</v>
      </c>
    </row>
    <row r="8" spans="1:3" ht="18" customHeight="1" thickBot="1">
      <c r="A8" s="84" t="s">
        <v>60</v>
      </c>
      <c r="B8" s="84"/>
      <c r="C8" s="84"/>
    </row>
    <row r="9" spans="1:3" ht="15" customHeight="1" thickTop="1">
      <c r="A9" s="86" t="s">
        <v>61</v>
      </c>
      <c r="B9" s="87"/>
      <c r="C9" s="45" t="s">
        <v>62</v>
      </c>
    </row>
    <row r="10" spans="1:3" ht="15" customHeight="1">
      <c r="A10" s="81" t="s">
        <v>63</v>
      </c>
      <c r="B10" s="82"/>
      <c r="C10" s="46" t="s">
        <v>21</v>
      </c>
    </row>
    <row r="11" spans="1:3" ht="15" customHeight="1">
      <c r="A11" s="81" t="s">
        <v>64</v>
      </c>
      <c r="B11" s="47" t="s">
        <v>65</v>
      </c>
      <c r="C11" s="46" t="s">
        <v>66</v>
      </c>
    </row>
    <row r="12" spans="1:3" ht="15" customHeight="1">
      <c r="A12" s="81"/>
      <c r="B12" s="47" t="s">
        <v>67</v>
      </c>
      <c r="C12" s="46" t="s">
        <v>68</v>
      </c>
    </row>
    <row r="13" spans="1:3" ht="15" customHeight="1">
      <c r="A13" s="81"/>
      <c r="B13" s="47" t="s">
        <v>69</v>
      </c>
      <c r="C13" s="46" t="s">
        <v>68</v>
      </c>
    </row>
    <row r="14" spans="1:3" ht="15" customHeight="1">
      <c r="A14" s="81"/>
      <c r="B14" s="47" t="s">
        <v>70</v>
      </c>
      <c r="C14" s="46" t="s">
        <v>68</v>
      </c>
    </row>
    <row r="15" spans="1:3" ht="27.95" customHeight="1">
      <c r="A15" s="81"/>
      <c r="B15" s="47" t="s">
        <v>71</v>
      </c>
      <c r="C15" s="48">
        <v>48</v>
      </c>
    </row>
    <row r="16" spans="1:3" ht="68.099999999999994" customHeight="1">
      <c r="A16" s="81" t="s">
        <v>72</v>
      </c>
      <c r="B16" s="82"/>
      <c r="C16" s="46" t="s">
        <v>73</v>
      </c>
    </row>
    <row r="17" spans="1:3" ht="15" customHeight="1">
      <c r="A17" s="81" t="s">
        <v>74</v>
      </c>
      <c r="B17" s="47" t="s">
        <v>75</v>
      </c>
      <c r="C17" s="49" t="s">
        <v>76</v>
      </c>
    </row>
    <row r="18" spans="1:3" ht="15" customHeight="1" thickBot="1">
      <c r="A18" s="83"/>
      <c r="B18" s="50" t="s">
        <v>77</v>
      </c>
      <c r="C18" s="51" t="s">
        <v>78</v>
      </c>
    </row>
    <row r="19" spans="1:3" ht="15.75" thickTop="1"/>
    <row r="21" spans="1:3">
      <c r="A21" s="43" t="s">
        <v>79</v>
      </c>
    </row>
    <row r="23" spans="1:3" ht="375" customHeight="1"/>
    <row r="24" spans="1:3">
      <c r="A24" s="43" t="s">
        <v>80</v>
      </c>
    </row>
    <row r="25" spans="1:3">
      <c r="A25" s="43" t="s">
        <v>81</v>
      </c>
    </row>
    <row r="26" spans="1:3">
      <c r="A26" s="43" t="s">
        <v>82</v>
      </c>
    </row>
    <row r="27" spans="1:3">
      <c r="A27" s="43" t="s">
        <v>83</v>
      </c>
    </row>
    <row r="28" spans="1:3">
      <c r="A28" s="43" t="s">
        <v>84</v>
      </c>
    </row>
    <row r="29" spans="1:3">
      <c r="A29" s="43" t="s">
        <v>85</v>
      </c>
    </row>
    <row r="30" spans="1:3">
      <c r="A30" s="43" t="s">
        <v>86</v>
      </c>
    </row>
    <row r="31" spans="1:3">
      <c r="A31" s="43" t="s">
        <v>87</v>
      </c>
    </row>
    <row r="34" spans="1:3" ht="16.5">
      <c r="A34" s="44" t="s">
        <v>88</v>
      </c>
    </row>
    <row r="36" spans="1:3" ht="18" customHeight="1" thickBot="1">
      <c r="A36" s="84" t="s">
        <v>60</v>
      </c>
      <c r="B36" s="84"/>
      <c r="C36" s="84"/>
    </row>
    <row r="37" spans="1:3" ht="15" customHeight="1" thickTop="1">
      <c r="A37" s="86" t="s">
        <v>61</v>
      </c>
      <c r="B37" s="87"/>
      <c r="C37" s="45" t="s">
        <v>89</v>
      </c>
    </row>
    <row r="38" spans="1:3" ht="15" customHeight="1">
      <c r="A38" s="81" t="s">
        <v>63</v>
      </c>
      <c r="B38" s="82"/>
      <c r="C38" s="46" t="s">
        <v>21</v>
      </c>
    </row>
    <row r="39" spans="1:3" ht="15" customHeight="1">
      <c r="A39" s="81" t="s">
        <v>64</v>
      </c>
      <c r="B39" s="47" t="s">
        <v>65</v>
      </c>
      <c r="C39" s="46" t="s">
        <v>66</v>
      </c>
    </row>
    <row r="40" spans="1:3" ht="15" customHeight="1">
      <c r="A40" s="81"/>
      <c r="B40" s="47" t="s">
        <v>67</v>
      </c>
      <c r="C40" s="46" t="s">
        <v>68</v>
      </c>
    </row>
    <row r="41" spans="1:3" ht="15" customHeight="1">
      <c r="A41" s="81"/>
      <c r="B41" s="47" t="s">
        <v>69</v>
      </c>
      <c r="C41" s="46" t="s">
        <v>68</v>
      </c>
    </row>
    <row r="42" spans="1:3" ht="15" customHeight="1">
      <c r="A42" s="81"/>
      <c r="B42" s="47" t="s">
        <v>70</v>
      </c>
      <c r="C42" s="46" t="s">
        <v>68</v>
      </c>
    </row>
    <row r="43" spans="1:3" ht="27.95" customHeight="1">
      <c r="A43" s="81"/>
      <c r="B43" s="47" t="s">
        <v>71</v>
      </c>
      <c r="C43" s="48">
        <v>48</v>
      </c>
    </row>
    <row r="44" spans="1:3" ht="39.950000000000003" customHeight="1">
      <c r="A44" s="81" t="s">
        <v>90</v>
      </c>
      <c r="B44" s="47" t="s">
        <v>91</v>
      </c>
      <c r="C44" s="46" t="s">
        <v>92</v>
      </c>
    </row>
    <row r="45" spans="1:3" ht="93.95" customHeight="1">
      <c r="A45" s="81"/>
      <c r="B45" s="47" t="s">
        <v>93</v>
      </c>
      <c r="C45" s="46" t="s">
        <v>94</v>
      </c>
    </row>
    <row r="46" spans="1:3" ht="201" customHeight="1">
      <c r="A46" s="81" t="s">
        <v>72</v>
      </c>
      <c r="B46" s="82"/>
      <c r="C46" s="46" t="s">
        <v>95</v>
      </c>
    </row>
    <row r="47" spans="1:3" ht="15" customHeight="1">
      <c r="A47" s="81" t="s">
        <v>74</v>
      </c>
      <c r="B47" s="47" t="s">
        <v>75</v>
      </c>
      <c r="C47" s="49" t="s">
        <v>96</v>
      </c>
    </row>
    <row r="48" spans="1:3" ht="15" customHeight="1">
      <c r="A48" s="81"/>
      <c r="B48" s="47" t="s">
        <v>77</v>
      </c>
      <c r="C48" s="49" t="s">
        <v>97</v>
      </c>
    </row>
    <row r="49" spans="1:4" ht="15" customHeight="1">
      <c r="A49" s="81" t="s">
        <v>98</v>
      </c>
      <c r="B49" s="47" t="s">
        <v>99</v>
      </c>
      <c r="C49" s="46" t="s">
        <v>100</v>
      </c>
    </row>
    <row r="50" spans="1:4" ht="15" customHeight="1">
      <c r="A50" s="81"/>
      <c r="B50" s="47" t="s">
        <v>101</v>
      </c>
      <c r="C50" s="46" t="s">
        <v>102</v>
      </c>
    </row>
    <row r="51" spans="1:4" ht="15" customHeight="1">
      <c r="A51" s="81"/>
      <c r="B51" s="47" t="s">
        <v>103</v>
      </c>
      <c r="C51" s="46" t="s">
        <v>104</v>
      </c>
    </row>
    <row r="52" spans="1:4" ht="15" customHeight="1">
      <c r="A52" s="81"/>
      <c r="B52" s="47" t="s">
        <v>105</v>
      </c>
      <c r="C52" s="46" t="s">
        <v>106</v>
      </c>
    </row>
    <row r="53" spans="1:4" ht="54.95" customHeight="1" thickBot="1">
      <c r="A53" s="52" t="s">
        <v>107</v>
      </c>
      <c r="B53" s="50" t="s">
        <v>108</v>
      </c>
      <c r="C53" s="53" t="s">
        <v>109</v>
      </c>
    </row>
    <row r="54" spans="1:4" ht="15.75" thickTop="1"/>
    <row r="56" spans="1:4">
      <c r="A56" s="43" t="s">
        <v>79</v>
      </c>
    </row>
    <row r="58" spans="1:4" ht="18" customHeight="1" thickBot="1">
      <c r="A58" s="84" t="s">
        <v>110</v>
      </c>
      <c r="B58" s="84"/>
      <c r="C58" s="84"/>
      <c r="D58" s="84"/>
    </row>
    <row r="59" spans="1:4" ht="18.95" customHeight="1" thickTop="1">
      <c r="A59" s="88" t="s">
        <v>111</v>
      </c>
      <c r="B59" s="90" t="s">
        <v>112</v>
      </c>
      <c r="C59" s="92" t="s">
        <v>113</v>
      </c>
      <c r="D59" s="94"/>
    </row>
    <row r="60" spans="1:4" ht="18.95" customHeight="1" thickBot="1">
      <c r="A60" s="89"/>
      <c r="B60" s="91"/>
      <c r="C60" s="54" t="s">
        <v>114</v>
      </c>
      <c r="D60" s="55" t="s">
        <v>115</v>
      </c>
    </row>
    <row r="61" spans="1:4" ht="15" customHeight="1" thickTop="1">
      <c r="A61" s="56" t="s">
        <v>116</v>
      </c>
      <c r="B61" s="57">
        <v>1.6061587092532494E+16</v>
      </c>
      <c r="C61" s="58">
        <v>0.5</v>
      </c>
      <c r="D61" s="59">
        <v>1.5</v>
      </c>
    </row>
    <row r="62" spans="1:4" ht="15" customHeight="1">
      <c r="A62" s="46" t="s">
        <v>117</v>
      </c>
      <c r="B62" s="60">
        <v>94197518.819541946</v>
      </c>
      <c r="C62" s="61">
        <v>3.9663971806880305E-5</v>
      </c>
      <c r="D62" s="62">
        <v>1.4999975143303372</v>
      </c>
    </row>
    <row r="63" spans="1:4" ht="15" customHeight="1">
      <c r="A63" s="46" t="s">
        <v>118</v>
      </c>
      <c r="B63" s="60">
        <v>94197518.819541946</v>
      </c>
      <c r="C63" s="61">
        <v>3.9663971806880305E-5</v>
      </c>
      <c r="D63" s="62">
        <v>1.4999975143303372</v>
      </c>
    </row>
    <row r="64" spans="1:4" ht="15" customHeight="1">
      <c r="A64" s="46" t="s">
        <v>119</v>
      </c>
      <c r="B64" s="60">
        <v>11877351.152446009</v>
      </c>
      <c r="C64" s="61">
        <v>3.9636422710440562E-5</v>
      </c>
      <c r="D64" s="62">
        <v>1.4686873548065702</v>
      </c>
    </row>
    <row r="65" spans="1:4" ht="15" customHeight="1">
      <c r="A65" s="46" t="s">
        <v>120</v>
      </c>
      <c r="B65" s="60">
        <v>11877351.152446009</v>
      </c>
      <c r="C65" s="61">
        <v>3.9636422710440562E-5</v>
      </c>
      <c r="D65" s="62">
        <v>1.4686873548065702</v>
      </c>
    </row>
    <row r="66" spans="1:4" ht="15" customHeight="1">
      <c r="A66" s="46" t="s">
        <v>121</v>
      </c>
      <c r="B66" s="60">
        <v>525095.70531523088</v>
      </c>
      <c r="C66" s="61">
        <v>8.1707243856028288E-5</v>
      </c>
      <c r="D66" s="62">
        <v>1.4060670358153791</v>
      </c>
    </row>
    <row r="67" spans="1:4" ht="15" customHeight="1">
      <c r="A67" s="46" t="s">
        <v>122</v>
      </c>
      <c r="B67" s="60">
        <v>525095.70531523088</v>
      </c>
      <c r="C67" s="61">
        <v>8.1707243856028288E-5</v>
      </c>
      <c r="D67" s="62">
        <v>1.4060670358153791</v>
      </c>
    </row>
    <row r="68" spans="1:4" ht="15" customHeight="1">
      <c r="A68" s="46" t="s">
        <v>123</v>
      </c>
      <c r="B68" s="60">
        <v>153525.47157378765</v>
      </c>
      <c r="C68" s="63">
        <v>3.6352236628426488E-4</v>
      </c>
      <c r="D68" s="62">
        <v>1.2808263990477406</v>
      </c>
    </row>
    <row r="69" spans="1:4" ht="15" customHeight="1">
      <c r="A69" s="46" t="s">
        <v>124</v>
      </c>
      <c r="B69" s="60">
        <v>153525.47157378765</v>
      </c>
      <c r="C69" s="63">
        <v>3.6352236628426488E-4</v>
      </c>
      <c r="D69" s="62">
        <v>1.2808263990477406</v>
      </c>
    </row>
    <row r="70" spans="1:4" ht="15" customHeight="1">
      <c r="A70" s="46" t="s">
        <v>125</v>
      </c>
      <c r="B70" s="60">
        <v>196319.6710754247</v>
      </c>
      <c r="C70" s="63">
        <v>3.8581218224192711E-3</v>
      </c>
      <c r="D70" s="62">
        <v>1.1555859078211368</v>
      </c>
    </row>
    <row r="71" spans="1:4" ht="15" customHeight="1">
      <c r="A71" s="46" t="s">
        <v>126</v>
      </c>
      <c r="B71" s="60">
        <v>142833.70202527082</v>
      </c>
      <c r="C71" s="63">
        <v>2.9259500978515199E-3</v>
      </c>
      <c r="D71" s="62">
        <v>1.2278676192404492</v>
      </c>
    </row>
    <row r="72" spans="1:4" ht="15" customHeight="1">
      <c r="A72" s="46" t="s">
        <v>127</v>
      </c>
      <c r="B72" s="60">
        <v>142833.70202527082</v>
      </c>
      <c r="C72" s="63">
        <v>2.9259500978515199E-3</v>
      </c>
      <c r="D72" s="62">
        <v>1.2278676192404492</v>
      </c>
    </row>
    <row r="73" spans="1:4" ht="15" customHeight="1">
      <c r="A73" s="46" t="s">
        <v>128</v>
      </c>
      <c r="B73" s="60">
        <v>77933.764877798618</v>
      </c>
      <c r="C73" s="63">
        <v>1.8560293446024476E-2</v>
      </c>
      <c r="D73" s="62">
        <v>1.2013946266912747</v>
      </c>
    </row>
    <row r="74" spans="1:4" ht="15" customHeight="1">
      <c r="A74" s="46" t="s">
        <v>129</v>
      </c>
      <c r="B74" s="60">
        <v>77933.764877798618</v>
      </c>
      <c r="C74" s="63">
        <v>1.8560293446024476E-2</v>
      </c>
      <c r="D74" s="62">
        <v>1.2013946266912747</v>
      </c>
    </row>
    <row r="75" spans="1:4" ht="15" customHeight="1">
      <c r="A75" s="46" t="s">
        <v>130</v>
      </c>
      <c r="B75" s="60">
        <v>57064.718718326767</v>
      </c>
      <c r="C75" s="63">
        <v>6.078116972993855E-2</v>
      </c>
      <c r="D75" s="62">
        <v>1.1750126446555789</v>
      </c>
    </row>
    <row r="76" spans="1:4" ht="15" customHeight="1">
      <c r="A76" s="46" t="s">
        <v>131</v>
      </c>
      <c r="B76" s="60">
        <v>57064.718718326767</v>
      </c>
      <c r="C76" s="63">
        <v>6.078116972993855E-2</v>
      </c>
      <c r="D76" s="62">
        <v>1.1750126446555789</v>
      </c>
    </row>
    <row r="77" spans="1:4" ht="15" customHeight="1">
      <c r="A77" s="46" t="s">
        <v>132</v>
      </c>
      <c r="B77" s="60">
        <v>44770.18768751328</v>
      </c>
      <c r="C77" s="63">
        <v>0.17310553196238621</v>
      </c>
      <c r="D77" s="62">
        <v>1.1502123234406039</v>
      </c>
    </row>
    <row r="78" spans="1:4" ht="15" customHeight="1">
      <c r="A78" s="46" t="s">
        <v>133</v>
      </c>
      <c r="B78" s="60">
        <v>44770.18768751328</v>
      </c>
      <c r="C78" s="63">
        <v>0.17310553196238621</v>
      </c>
      <c r="D78" s="62">
        <v>1.1502123234406039</v>
      </c>
    </row>
    <row r="79" spans="1:4" ht="15" customHeight="1">
      <c r="A79" s="46" t="s">
        <v>134</v>
      </c>
      <c r="B79" s="60">
        <v>31156.105632658975</v>
      </c>
      <c r="C79" s="63">
        <v>0.4384378588516723</v>
      </c>
      <c r="D79" s="62">
        <v>1.1294171307837444</v>
      </c>
    </row>
    <row r="80" spans="1:4" ht="15" customHeight="1">
      <c r="A80" s="46" t="s">
        <v>135</v>
      </c>
      <c r="B80" s="60">
        <v>31156.105632658975</v>
      </c>
      <c r="C80" s="63">
        <v>0.4384378588516723</v>
      </c>
      <c r="D80" s="62">
        <v>1.1294171307837444</v>
      </c>
    </row>
    <row r="81" spans="1:5" ht="15" customHeight="1">
      <c r="A81" s="46" t="s">
        <v>136</v>
      </c>
      <c r="B81" s="60">
        <v>11037.873765815104</v>
      </c>
      <c r="C81" s="63">
        <v>0.82989139948351132</v>
      </c>
      <c r="D81" s="62">
        <v>1.120017435404379</v>
      </c>
    </row>
    <row r="82" spans="1:5" ht="15" customHeight="1">
      <c r="A82" s="46" t="s">
        <v>137</v>
      </c>
      <c r="B82" s="60">
        <v>11037.873765815104</v>
      </c>
      <c r="C82" s="63">
        <v>0.82989139948351132</v>
      </c>
      <c r="D82" s="62">
        <v>1.120017435404379</v>
      </c>
    </row>
    <row r="83" spans="1:5" ht="15" customHeight="1">
      <c r="A83" s="46" t="s">
        <v>138</v>
      </c>
      <c r="B83" s="60">
        <v>7176.2529353250502</v>
      </c>
      <c r="C83" s="64">
        <v>1.0423929692910572</v>
      </c>
      <c r="D83" s="62">
        <v>1.11763982572745</v>
      </c>
    </row>
    <row r="84" spans="1:5" ht="15" customHeight="1">
      <c r="A84" s="46" t="s">
        <v>139</v>
      </c>
      <c r="B84" s="60">
        <v>7176.2529353250502</v>
      </c>
      <c r="C84" s="64">
        <v>1.0423929692910572</v>
      </c>
      <c r="D84" s="62">
        <v>1.11763982572745</v>
      </c>
    </row>
    <row r="85" spans="1:5" ht="15" customHeight="1">
      <c r="A85" s="46" t="s">
        <v>140</v>
      </c>
      <c r="B85" s="60">
        <v>7126.7894246583501</v>
      </c>
      <c r="C85" s="64">
        <v>1.0352694954446753</v>
      </c>
      <c r="D85" s="62">
        <v>1.1182339129500183</v>
      </c>
    </row>
    <row r="86" spans="1:5" ht="15" customHeight="1">
      <c r="A86" s="46" t="s">
        <v>141</v>
      </c>
      <c r="B86" s="60">
        <v>7126.7894246583501</v>
      </c>
      <c r="C86" s="64">
        <v>1.0352694954446753</v>
      </c>
      <c r="D86" s="62">
        <v>1.1182339129500183</v>
      </c>
    </row>
    <row r="87" spans="1:5" ht="15" customHeight="1">
      <c r="A87" s="46" t="s">
        <v>142</v>
      </c>
      <c r="B87" s="60">
        <v>7126.77534383079</v>
      </c>
      <c r="C87" s="64">
        <v>1.0377839221828955</v>
      </c>
      <c r="D87" s="62">
        <v>1.118168150054285</v>
      </c>
    </row>
    <row r="88" spans="1:5" ht="15" customHeight="1">
      <c r="A88" s="46" t="s">
        <v>143</v>
      </c>
      <c r="B88" s="60">
        <v>7126.77534383079</v>
      </c>
      <c r="C88" s="64">
        <v>1.0377839221828955</v>
      </c>
      <c r="D88" s="62">
        <v>1.118168150054285</v>
      </c>
    </row>
    <row r="89" spans="1:5" ht="15" customHeight="1">
      <c r="A89" s="46" t="s">
        <v>144</v>
      </c>
      <c r="B89" s="60">
        <v>7126.7752263396851</v>
      </c>
      <c r="C89" s="64">
        <v>1.037530551005726</v>
      </c>
      <c r="D89" s="62">
        <v>1.1181745752797507</v>
      </c>
    </row>
    <row r="90" spans="1:5" ht="15" customHeight="1">
      <c r="A90" s="46" t="s">
        <v>145</v>
      </c>
      <c r="B90" s="60">
        <v>7126.7752263396851</v>
      </c>
      <c r="C90" s="64">
        <v>1.037530551005726</v>
      </c>
      <c r="D90" s="62">
        <v>1.1181745752797507</v>
      </c>
    </row>
    <row r="91" spans="1:5" ht="15" customHeight="1" thickBot="1">
      <c r="A91" s="53" t="s">
        <v>146</v>
      </c>
      <c r="B91" s="65">
        <v>7126.7752252442351</v>
      </c>
      <c r="C91" s="66">
        <v>1.0375555642399512</v>
      </c>
      <c r="D91" s="67">
        <v>1.1181739492370351</v>
      </c>
    </row>
    <row r="92" spans="1:5" ht="12.95" customHeight="1" thickTop="1">
      <c r="A92" s="85" t="s">
        <v>147</v>
      </c>
      <c r="B92" s="85"/>
      <c r="C92" s="85"/>
      <c r="D92" s="85"/>
    </row>
    <row r="93" spans="1:5" ht="45" customHeight="1">
      <c r="A93" s="85" t="s">
        <v>148</v>
      </c>
      <c r="B93" s="85"/>
      <c r="C93" s="85"/>
      <c r="D93" s="85"/>
    </row>
    <row r="94" spans="1:5" ht="59.1" customHeight="1">
      <c r="A94" s="85" t="s">
        <v>149</v>
      </c>
      <c r="B94" s="85"/>
      <c r="C94" s="85"/>
      <c r="D94" s="85"/>
    </row>
    <row r="96" spans="1:5" ht="18" customHeight="1" thickBot="1">
      <c r="A96" s="84" t="s">
        <v>150</v>
      </c>
      <c r="B96" s="84"/>
      <c r="C96" s="84"/>
      <c r="D96" s="84"/>
      <c r="E96" s="84"/>
    </row>
    <row r="97" spans="1:5" ht="15" customHeight="1" thickTop="1">
      <c r="A97" s="88" t="s">
        <v>113</v>
      </c>
      <c r="B97" s="90" t="s">
        <v>151</v>
      </c>
      <c r="C97" s="92" t="s">
        <v>152</v>
      </c>
      <c r="D97" s="92" t="s">
        <v>153</v>
      </c>
      <c r="E97" s="94"/>
    </row>
    <row r="98" spans="1:5" ht="15" customHeight="1" thickBot="1">
      <c r="A98" s="89"/>
      <c r="B98" s="91"/>
      <c r="C98" s="93"/>
      <c r="D98" s="54" t="s">
        <v>154</v>
      </c>
      <c r="E98" s="55" t="s">
        <v>155</v>
      </c>
    </row>
    <row r="99" spans="1:5" ht="15" customHeight="1" thickTop="1">
      <c r="A99" s="56" t="s">
        <v>114</v>
      </c>
      <c r="B99" s="57">
        <v>1.0375555642399512</v>
      </c>
      <c r="C99" s="58">
        <v>0.28649861537399168</v>
      </c>
      <c r="D99" s="58">
        <v>0.46051773210561564</v>
      </c>
      <c r="E99" s="59">
        <v>1.6145933963742869</v>
      </c>
    </row>
    <row r="100" spans="1:5" ht="15" customHeight="1" thickBot="1">
      <c r="A100" s="53" t="s">
        <v>115</v>
      </c>
      <c r="B100" s="65">
        <v>1.1181739492370351</v>
      </c>
      <c r="C100" s="68">
        <v>7.1412731509131501E-3</v>
      </c>
      <c r="D100" s="66">
        <v>1.1037906867828593</v>
      </c>
      <c r="E100" s="67">
        <v>1.1325572116912108</v>
      </c>
    </row>
    <row r="101" spans="1:5" ht="15.75" thickTop="1"/>
    <row r="102" spans="1:5" ht="30.95" customHeight="1" thickBot="1">
      <c r="A102" s="84" t="s">
        <v>156</v>
      </c>
      <c r="B102" s="84"/>
      <c r="C102" s="84"/>
    </row>
    <row r="103" spans="1:5" ht="15" customHeight="1" thickTop="1" thickBot="1">
      <c r="A103" s="69"/>
      <c r="B103" s="70" t="s">
        <v>114</v>
      </c>
      <c r="C103" s="71" t="s">
        <v>115</v>
      </c>
    </row>
    <row r="104" spans="1:5" ht="15" customHeight="1" thickTop="1">
      <c r="A104" s="56" t="s">
        <v>114</v>
      </c>
      <c r="B104" s="57">
        <v>1</v>
      </c>
      <c r="C104" s="72">
        <v>-0.9946649260494882</v>
      </c>
    </row>
    <row r="105" spans="1:5" ht="15" customHeight="1" thickBot="1">
      <c r="A105" s="53" t="s">
        <v>115</v>
      </c>
      <c r="B105" s="73">
        <v>-0.9946649260494882</v>
      </c>
      <c r="C105" s="67">
        <v>1</v>
      </c>
    </row>
    <row r="106" spans="1:5" ht="15.75" thickTop="1"/>
    <row r="107" spans="1:5" ht="18" customHeight="1" thickBot="1">
      <c r="A107" s="84" t="s">
        <v>157</v>
      </c>
      <c r="B107" s="84"/>
      <c r="C107" s="84"/>
      <c r="D107" s="84"/>
    </row>
    <row r="108" spans="1:5" ht="27.95" customHeight="1" thickTop="1" thickBot="1">
      <c r="A108" s="69" t="s">
        <v>158</v>
      </c>
      <c r="B108" s="70" t="s">
        <v>159</v>
      </c>
      <c r="C108" s="74" t="s">
        <v>160</v>
      </c>
      <c r="D108" s="71" t="s">
        <v>161</v>
      </c>
    </row>
    <row r="109" spans="1:5" ht="15" customHeight="1" thickTop="1">
      <c r="A109" s="56" t="s">
        <v>162</v>
      </c>
      <c r="B109" s="57">
        <v>195176.22477475577</v>
      </c>
      <c r="C109" s="75">
        <v>2</v>
      </c>
      <c r="D109" s="59">
        <v>97588.112387377885</v>
      </c>
    </row>
    <row r="110" spans="1:5" ht="15" customHeight="1">
      <c r="A110" s="46" t="s">
        <v>163</v>
      </c>
      <c r="B110" s="60">
        <v>7126.7752252442351</v>
      </c>
      <c r="C110" s="76">
        <v>45</v>
      </c>
      <c r="D110" s="62">
        <v>158.37278278320522</v>
      </c>
    </row>
    <row r="111" spans="1:5" ht="15" customHeight="1">
      <c r="A111" s="46" t="s">
        <v>164</v>
      </c>
      <c r="B111" s="60">
        <v>202303</v>
      </c>
      <c r="C111" s="76">
        <v>47</v>
      </c>
      <c r="D111" s="77"/>
    </row>
    <row r="112" spans="1:5" ht="15" customHeight="1" thickBot="1">
      <c r="A112" s="53" t="s">
        <v>165</v>
      </c>
      <c r="B112" s="65">
        <v>132213.10638297873</v>
      </c>
      <c r="C112" s="78">
        <v>46</v>
      </c>
      <c r="D112" s="79"/>
    </row>
    <row r="113" spans="1:4" ht="12.95" customHeight="1" thickTop="1">
      <c r="A113" s="85" t="s">
        <v>166</v>
      </c>
      <c r="B113" s="85"/>
      <c r="C113" s="85"/>
      <c r="D113" s="85"/>
    </row>
    <row r="114" spans="1:4" ht="29.1" customHeight="1">
      <c r="A114" s="85" t="s">
        <v>167</v>
      </c>
      <c r="B114" s="85"/>
      <c r="C114" s="85"/>
      <c r="D114" s="85"/>
    </row>
    <row r="116" spans="1:4">
      <c r="A116" s="43" t="s">
        <v>56</v>
      </c>
    </row>
    <row r="117" spans="1:4">
      <c r="A117" s="43" t="s">
        <v>168</v>
      </c>
    </row>
    <row r="118" spans="1:4">
      <c r="A118" s="43" t="s">
        <v>58</v>
      </c>
    </row>
    <row r="121" spans="1:4" ht="16.5">
      <c r="A121" s="44" t="s">
        <v>59</v>
      </c>
    </row>
    <row r="123" spans="1:4" ht="18" customHeight="1" thickBot="1">
      <c r="A123" s="84" t="s">
        <v>60</v>
      </c>
      <c r="B123" s="84"/>
      <c r="C123" s="84"/>
    </row>
    <row r="124" spans="1:4" ht="15" customHeight="1" thickTop="1">
      <c r="A124" s="86" t="s">
        <v>61</v>
      </c>
      <c r="B124" s="87"/>
      <c r="C124" s="45" t="s">
        <v>169</v>
      </c>
    </row>
    <row r="125" spans="1:4" ht="15" customHeight="1">
      <c r="A125" s="81" t="s">
        <v>63</v>
      </c>
      <c r="B125" s="82"/>
      <c r="C125" s="46" t="s">
        <v>21</v>
      </c>
    </row>
    <row r="126" spans="1:4" ht="15" customHeight="1">
      <c r="A126" s="81" t="s">
        <v>64</v>
      </c>
      <c r="B126" s="47" t="s">
        <v>65</v>
      </c>
      <c r="C126" s="46" t="s">
        <v>66</v>
      </c>
    </row>
    <row r="127" spans="1:4" ht="15" customHeight="1">
      <c r="A127" s="81"/>
      <c r="B127" s="47" t="s">
        <v>67</v>
      </c>
      <c r="C127" s="46" t="s">
        <v>68</v>
      </c>
    </row>
    <row r="128" spans="1:4" ht="15" customHeight="1">
      <c r="A128" s="81"/>
      <c r="B128" s="47" t="s">
        <v>69</v>
      </c>
      <c r="C128" s="46" t="s">
        <v>68</v>
      </c>
    </row>
    <row r="129" spans="1:3" ht="15" customHeight="1">
      <c r="A129" s="81"/>
      <c r="B129" s="47" t="s">
        <v>70</v>
      </c>
      <c r="C129" s="46" t="s">
        <v>68</v>
      </c>
    </row>
    <row r="130" spans="1:3" ht="27.95" customHeight="1">
      <c r="A130" s="81"/>
      <c r="B130" s="47" t="s">
        <v>71</v>
      </c>
      <c r="C130" s="48">
        <v>48</v>
      </c>
    </row>
    <row r="131" spans="1:3" ht="81" customHeight="1">
      <c r="A131" s="81" t="s">
        <v>72</v>
      </c>
      <c r="B131" s="82"/>
      <c r="C131" s="46" t="s">
        <v>170</v>
      </c>
    </row>
    <row r="132" spans="1:3" ht="15" customHeight="1">
      <c r="A132" s="81" t="s">
        <v>74</v>
      </c>
      <c r="B132" s="47" t="s">
        <v>75</v>
      </c>
      <c r="C132" s="49" t="s">
        <v>171</v>
      </c>
    </row>
    <row r="133" spans="1:3" ht="15" customHeight="1" thickBot="1">
      <c r="A133" s="83"/>
      <c r="B133" s="50" t="s">
        <v>77</v>
      </c>
      <c r="C133" s="51" t="s">
        <v>172</v>
      </c>
    </row>
    <row r="134" spans="1:3" ht="15.75" thickTop="1"/>
    <row r="136" spans="1:3">
      <c r="A136" s="43" t="s">
        <v>79</v>
      </c>
    </row>
    <row r="138" spans="1:3" ht="375" customHeight="1"/>
  </sheetData>
  <mergeCells count="36">
    <mergeCell ref="A46:B46"/>
    <mergeCell ref="A8:C8"/>
    <mergeCell ref="A9:B9"/>
    <mergeCell ref="A10:B10"/>
    <mergeCell ref="A11:A15"/>
    <mergeCell ref="A16:B16"/>
    <mergeCell ref="A17:A18"/>
    <mergeCell ref="A36:C36"/>
    <mergeCell ref="A37:B37"/>
    <mergeCell ref="A38:B38"/>
    <mergeCell ref="A39:A43"/>
    <mergeCell ref="A44:A45"/>
    <mergeCell ref="A47:A48"/>
    <mergeCell ref="A49:A52"/>
    <mergeCell ref="A58:D58"/>
    <mergeCell ref="A59:A60"/>
    <mergeCell ref="B59:B60"/>
    <mergeCell ref="C59:D59"/>
    <mergeCell ref="A92:D92"/>
    <mergeCell ref="A93:D93"/>
    <mergeCell ref="A94:D94"/>
    <mergeCell ref="A96:E96"/>
    <mergeCell ref="A97:A98"/>
    <mergeCell ref="B97:B98"/>
    <mergeCell ref="C97:C98"/>
    <mergeCell ref="D97:E97"/>
    <mergeCell ref="A125:B125"/>
    <mergeCell ref="A126:A130"/>
    <mergeCell ref="A131:B131"/>
    <mergeCell ref="A132:A133"/>
    <mergeCell ref="A102:C102"/>
    <mergeCell ref="A107:D107"/>
    <mergeCell ref="A113:D113"/>
    <mergeCell ref="A114:D114"/>
    <mergeCell ref="A123:C123"/>
    <mergeCell ref="A124:B1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teste c and n</vt:lpstr>
      <vt:lpstr>Author n.</vt:lpstr>
      <vt:lpstr>K-S TEST</vt:lpstr>
      <vt:lpstr>Place and Language</vt:lpstr>
      <vt:lpstr>Growth SPSS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2017-01-11T18:09:03Z</dcterms:created>
  <dcterms:modified xsi:type="dcterms:W3CDTF">2017-01-11T18:09:08Z</dcterms:modified>
</cp:coreProperties>
</file>